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khalford\DVRFS.v3\Transmissivity\T_Hopper-Uncollated\"/>
    </mc:Choice>
  </mc:AlternateContent>
  <bookViews>
    <workbookView xWindow="150" yWindow="-30" windowWidth="12675" windowHeight="9120" activeTab="2"/>
  </bookViews>
  <sheets>
    <sheet name="COMPUTATION" sheetId="3" r:id="rId1"/>
    <sheet name="DEFAULT PROPERTIES and SETTINGS" sheetId="4" r:id="rId2"/>
    <sheet name="OUTPUT" sheetId="1" r:id="rId3"/>
    <sheet name="DATA" sheetId="2" r:id="rId4"/>
  </sheets>
  <definedNames>
    <definedName name="ACwvu.fit_graph." localSheetId="2" hidden="1">OUTPUT!$A$16:$H$45</definedName>
    <definedName name="ACwvu.sheet1." localSheetId="2" hidden="1">OUTPUT!#REF!</definedName>
    <definedName name="Swvu.fit_graph." localSheetId="2" hidden="1">OUTPUT!$A$16:$H$45</definedName>
    <definedName name="Swvu.sheet1." localSheetId="2" hidden="1">OUTPUT!#REF!</definedName>
    <definedName name="wvu.fit_graph." localSheetId="2" hidden="1">{TRUE,TRUE,-2.75,-17,772.5,528.75,FALSE,TRUE,TRUE,TRUE,0,1,#N/A,15,#N/A,10.9135802469136,29,1,FALSE,FALSE,3,TRUE,1,FALSE,126,"Swvu.fit_graph.","ACwvu.fit_graph.",#N/A,FALSE,FALSE,1.24,0.75,0.66,0.43,1,"&amp;R&amp;F","&amp;R&amp;F",FALSE,FALSE,FALSE,FALSE,1,100,#N/A,#N/A,FALSE,FALSE,#N/A,#N/A,FALSE,FALSE,FALSE,1,600,600,FALSE,FALSE,TRUE,TRUE,TRUE}</definedName>
    <definedName name="wvu.sheet1." localSheetId="2" hidden="1">{TRUE,TRUE,-2.75,-17,772.5,528.75,FALSE,TRUE,TRUE,TRUE,0,1,#N/A,1,#N/A,21.7441860465116,55.7272727272727,1,FALSE,FALSE,3,TRUE,1,FALSE,67,"Swvu.sheet1.","ACwvu.sheet1.",#N/A,FALSE,FALSE,1.24,0.75,0.66,0.43,1,"&amp;R&amp;F","&amp;R&amp;F",FALSE,FALSE,FALSE,FALSE,1,100,#N/A,#N/A,FALSE,FALSE,#N/A,#N/A,FALSE,FALSE,FALSE,1,600,600,FALSE,FALSE,TRUE,TRUE,TRUE}</definedName>
  </definedNames>
  <calcPr calcId="152511"/>
  <customWorkbookViews>
    <customWorkbookView name="sheet1 (OUTPUT)" guid="{83410FEA-77B9-11D2-A4AF-00A02429F06A}" maximized="1" windowWidth="1020" windowHeight="676" activeSheetId="1" showStatusbar="0"/>
    <customWorkbookView name="fit_graph (OUTPUT)" guid="{83410FE9-77B9-11D2-A4AF-00A02429F06A}" maximized="1" windowWidth="1020" windowHeight="676" activeSheetId="1" showStatusbar="0"/>
  </customWorkbookViews>
</workbook>
</file>

<file path=xl/calcChain.xml><?xml version="1.0" encoding="utf-8"?>
<calcChain xmlns="http://schemas.openxmlformats.org/spreadsheetml/2006/main">
  <c r="P17" i="3" l="1"/>
  <c r="O17" i="3"/>
  <c r="N17" i="3"/>
  <c r="M17" i="3"/>
  <c r="L18" i="3"/>
  <c r="K18" i="3"/>
  <c r="J18" i="3"/>
  <c r="K3" i="2" l="1"/>
  <c r="F3" i="1" l="1"/>
  <c r="B13" i="3" l="1"/>
  <c r="B16" i="3"/>
  <c r="B17" i="3"/>
  <c r="C6" i="2"/>
  <c r="F10" i="3" s="1"/>
  <c r="G13" i="3" s="1"/>
  <c r="G10" i="3"/>
  <c r="H10" i="3"/>
  <c r="C10" i="1"/>
  <c r="C11" i="1"/>
  <c r="C12" i="1" s="1"/>
  <c r="C18" i="3" s="1"/>
  <c r="C52" i="3"/>
  <c r="C54" i="3" s="1"/>
  <c r="B35" i="1" s="1"/>
  <c r="B11" i="3"/>
  <c r="C11" i="3"/>
  <c r="C1" i="3"/>
  <c r="B18" i="3"/>
  <c r="C16" i="3"/>
  <c r="C24" i="3" s="1"/>
  <c r="B12" i="3"/>
  <c r="C12" i="3"/>
  <c r="P9" i="3"/>
  <c r="M9" i="3"/>
  <c r="N9" i="3"/>
  <c r="O9" i="3"/>
  <c r="A26" i="3"/>
  <c r="B45" i="3" s="1"/>
  <c r="A25" i="3"/>
  <c r="B44" i="3" s="1"/>
  <c r="A24" i="3"/>
  <c r="B43" i="3" s="1"/>
  <c r="B22" i="3"/>
  <c r="C9" i="3"/>
  <c r="D60" i="3"/>
  <c r="D62" i="3"/>
  <c r="D61" i="3"/>
  <c r="G9" i="3"/>
  <c r="G11" i="3"/>
  <c r="H11" i="3"/>
  <c r="H15" i="3"/>
  <c r="H75" i="3"/>
  <c r="F9" i="3"/>
  <c r="H3" i="3"/>
  <c r="H2" i="3"/>
  <c r="H1" i="3"/>
  <c r="C29" i="3"/>
  <c r="A28" i="3"/>
  <c r="C13" i="3"/>
  <c r="C8" i="3"/>
  <c r="D57" i="3" s="1"/>
  <c r="D58" i="3" s="1"/>
  <c r="C3" i="3"/>
  <c r="C4" i="3"/>
  <c r="C5" i="3" s="1"/>
  <c r="E1" i="3"/>
  <c r="E2" i="3"/>
  <c r="E3" i="3"/>
  <c r="P16" i="3"/>
  <c r="O16" i="3"/>
  <c r="N16" i="3"/>
  <c r="M16" i="3"/>
  <c r="P15" i="3"/>
  <c r="O15" i="3"/>
  <c r="N15" i="3"/>
  <c r="M15" i="3"/>
  <c r="P14" i="3"/>
  <c r="O14" i="3"/>
  <c r="N14" i="3"/>
  <c r="M14" i="3"/>
  <c r="P13" i="3"/>
  <c r="O13" i="3"/>
  <c r="N13" i="3"/>
  <c r="M13" i="3"/>
  <c r="P12" i="3"/>
  <c r="O12" i="3"/>
  <c r="N12" i="3"/>
  <c r="M12" i="3"/>
  <c r="P11" i="3"/>
  <c r="O11" i="3"/>
  <c r="N11" i="3"/>
  <c r="M11" i="3"/>
  <c r="P10" i="3"/>
  <c r="O10" i="3"/>
  <c r="N10" i="3"/>
  <c r="M10" i="3"/>
  <c r="P8" i="3"/>
  <c r="O8" i="3"/>
  <c r="N8" i="3"/>
  <c r="M8" i="3"/>
  <c r="P7" i="3"/>
  <c r="O7" i="3"/>
  <c r="N7" i="3"/>
  <c r="M7" i="3"/>
  <c r="P6" i="3"/>
  <c r="O6" i="3"/>
  <c r="N6" i="3"/>
  <c r="M6" i="3"/>
  <c r="P5" i="3"/>
  <c r="O5" i="3"/>
  <c r="N5" i="3"/>
  <c r="M5" i="3"/>
  <c r="P4" i="3"/>
  <c r="O4" i="3"/>
  <c r="N4" i="3"/>
  <c r="M4" i="3"/>
  <c r="A22" i="3"/>
  <c r="B46" i="3"/>
  <c r="B21" i="3"/>
  <c r="A21" i="3"/>
  <c r="B20" i="3"/>
  <c r="A20" i="3"/>
  <c r="A19" i="3"/>
  <c r="A18" i="3"/>
  <c r="A17" i="3"/>
  <c r="A16" i="3"/>
  <c r="A15" i="3"/>
  <c r="A13" i="3"/>
  <c r="A12" i="3"/>
  <c r="A11" i="3"/>
  <c r="B71" i="3"/>
  <c r="C17" i="3"/>
  <c r="L1" i="2"/>
  <c r="C28" i="3" s="1"/>
  <c r="C7" i="2"/>
  <c r="AE16" i="2"/>
  <c r="AE33" i="2" s="1"/>
  <c r="AE28" i="2"/>
  <c r="AE17" i="2"/>
  <c r="AE34" i="2" s="1"/>
  <c r="AE29" i="2"/>
  <c r="AE18" i="2"/>
  <c r="AE35" i="2" s="1"/>
  <c r="AE30" i="2"/>
  <c r="AE19" i="2"/>
  <c r="AE36" i="2" s="1"/>
  <c r="AE20" i="2"/>
  <c r="AE37" i="2" s="1"/>
  <c r="AF30" i="2"/>
  <c r="AF29" i="2"/>
  <c r="AF28" i="2"/>
  <c r="X26" i="2"/>
  <c r="G501" i="2" s="1"/>
  <c r="X25" i="2"/>
  <c r="X28" i="2"/>
  <c r="G549" i="2" s="1"/>
  <c r="X27" i="2"/>
  <c r="Y26" i="2"/>
  <c r="H130" i="2" s="1"/>
  <c r="X17" i="2"/>
  <c r="Y25" i="2" s="1"/>
  <c r="Y28" i="2"/>
  <c r="H257" i="2" s="1"/>
  <c r="Z17" i="2"/>
  <c r="Y27" i="2"/>
  <c r="H538" i="2" s="1"/>
  <c r="H547" i="2"/>
  <c r="Z26" i="2"/>
  <c r="I560" i="2" s="1"/>
  <c r="Z25" i="2"/>
  <c r="Z28" i="2"/>
  <c r="Z20" i="2"/>
  <c r="Z27" i="2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L610" i="2"/>
  <c r="H91" i="2"/>
  <c r="H170" i="2"/>
  <c r="H178" i="2"/>
  <c r="H225" i="2"/>
  <c r="H231" i="2"/>
  <c r="I297" i="2"/>
  <c r="I311" i="2"/>
  <c r="I322" i="2"/>
  <c r="I336" i="2"/>
  <c r="I349" i="2"/>
  <c r="I361" i="2"/>
  <c r="H364" i="2"/>
  <c r="I372" i="2"/>
  <c r="I384" i="2"/>
  <c r="I398" i="2"/>
  <c r="G408" i="2"/>
  <c r="I408" i="2"/>
  <c r="I422" i="2"/>
  <c r="I435" i="2"/>
  <c r="H443" i="2"/>
  <c r="I446" i="2"/>
  <c r="I460" i="2"/>
  <c r="I471" i="2"/>
  <c r="I485" i="2"/>
  <c r="I498" i="2"/>
  <c r="H504" i="2"/>
  <c r="I508" i="2"/>
  <c r="I521" i="2"/>
  <c r="I533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AF17" i="2"/>
  <c r="AF21" i="2"/>
  <c r="AF20" i="2"/>
  <c r="AF19" i="2"/>
  <c r="AF18" i="2"/>
  <c r="AF16" i="2"/>
  <c r="AE21" i="2"/>
  <c r="Z19" i="2"/>
  <c r="Z18" i="2"/>
  <c r="L4" i="4"/>
  <c r="L3" i="4"/>
  <c r="L2" i="4"/>
  <c r="L1" i="4"/>
  <c r="K5" i="4"/>
  <c r="K4" i="4"/>
  <c r="K3" i="4"/>
  <c r="K2" i="4"/>
  <c r="K1" i="4"/>
  <c r="C25" i="1"/>
  <c r="C26" i="1" s="1"/>
  <c r="AB1" i="1"/>
  <c r="M5" i="1"/>
  <c r="M6" i="1"/>
  <c r="M7" i="1" s="1"/>
  <c r="M8" i="1" s="1"/>
  <c r="M9" i="1"/>
  <c r="M10" i="1"/>
  <c r="M11" i="1" s="1"/>
  <c r="M12" i="1" s="1"/>
  <c r="M13" i="1" s="1"/>
  <c r="C38" i="1"/>
  <c r="C32" i="1"/>
  <c r="X7" i="1"/>
  <c r="X6" i="1"/>
  <c r="X5" i="1"/>
  <c r="X4" i="1"/>
  <c r="X3" i="1"/>
  <c r="L30" i="1"/>
  <c r="J30" i="1"/>
  <c r="I30" i="1"/>
  <c r="L29" i="1"/>
  <c r="J29" i="1"/>
  <c r="I29" i="1"/>
  <c r="L28" i="1"/>
  <c r="J28" i="1"/>
  <c r="I28" i="1"/>
  <c r="L27" i="1"/>
  <c r="J27" i="1"/>
  <c r="I27" i="1"/>
  <c r="L26" i="1"/>
  <c r="J26" i="1"/>
  <c r="I26" i="1"/>
  <c r="L25" i="1"/>
  <c r="J25" i="1"/>
  <c r="I25" i="1"/>
  <c r="L24" i="1"/>
  <c r="J24" i="1"/>
  <c r="I24" i="1"/>
  <c r="L23" i="1"/>
  <c r="J23" i="1"/>
  <c r="I23" i="1"/>
  <c r="L22" i="1"/>
  <c r="J22" i="1"/>
  <c r="I22" i="1"/>
  <c r="L21" i="1"/>
  <c r="J21" i="1"/>
  <c r="I21" i="1"/>
  <c r="L20" i="1"/>
  <c r="J20" i="1"/>
  <c r="I20" i="1"/>
  <c r="L19" i="1"/>
  <c r="J19" i="1"/>
  <c r="I19" i="1"/>
  <c r="L18" i="1"/>
  <c r="J18" i="1"/>
  <c r="I18" i="1"/>
  <c r="L17" i="1"/>
  <c r="J17" i="1"/>
  <c r="I17" i="1"/>
  <c r="L16" i="1"/>
  <c r="J16" i="1"/>
  <c r="I16" i="1"/>
  <c r="L15" i="1"/>
  <c r="J15" i="1"/>
  <c r="I15" i="1"/>
  <c r="L14" i="1"/>
  <c r="J14" i="1"/>
  <c r="I14" i="1"/>
  <c r="L13" i="1"/>
  <c r="J13" i="1"/>
  <c r="I13" i="1"/>
  <c r="L12" i="1"/>
  <c r="J12" i="1"/>
  <c r="I12" i="1"/>
  <c r="L11" i="1"/>
  <c r="J11" i="1"/>
  <c r="I11" i="1"/>
  <c r="L10" i="1"/>
  <c r="J10" i="1"/>
  <c r="I10" i="1"/>
  <c r="L9" i="1"/>
  <c r="J9" i="1"/>
  <c r="I9" i="1"/>
  <c r="L8" i="1"/>
  <c r="J8" i="1"/>
  <c r="I8" i="1"/>
  <c r="L7" i="1"/>
  <c r="J7" i="1"/>
  <c r="I7" i="1"/>
  <c r="L6" i="1"/>
  <c r="J6" i="1"/>
  <c r="I6" i="1"/>
  <c r="L5" i="1"/>
  <c r="J5" i="1"/>
  <c r="I5" i="1"/>
  <c r="L4" i="1"/>
  <c r="J4" i="1"/>
  <c r="I4" i="1"/>
  <c r="L3" i="1"/>
  <c r="J3" i="1"/>
  <c r="I3" i="1"/>
  <c r="L2" i="1"/>
  <c r="J2" i="1"/>
  <c r="I2" i="1"/>
  <c r="L1" i="1"/>
  <c r="J1" i="1"/>
  <c r="I1" i="1"/>
  <c r="U2" i="2" l="1"/>
  <c r="U1" i="2" s="1"/>
  <c r="N113" i="2" s="1"/>
  <c r="A68" i="3"/>
  <c r="B25" i="3"/>
  <c r="B22" i="1" s="1"/>
  <c r="I285" i="2"/>
  <c r="I258" i="2"/>
  <c r="I232" i="2"/>
  <c r="I182" i="2"/>
  <c r="I123" i="2"/>
  <c r="I79" i="2"/>
  <c r="I603" i="2"/>
  <c r="I518" i="2"/>
  <c r="I484" i="2"/>
  <c r="I445" i="2"/>
  <c r="I369" i="2"/>
  <c r="I335" i="2"/>
  <c r="I296" i="2"/>
  <c r="I257" i="2"/>
  <c r="J257" i="2" s="1"/>
  <c r="I202" i="2"/>
  <c r="I145" i="2"/>
  <c r="I75" i="2"/>
  <c r="I25" i="2"/>
  <c r="I542" i="2"/>
  <c r="I505" i="2"/>
  <c r="I469" i="2"/>
  <c r="I431" i="2"/>
  <c r="I407" i="2"/>
  <c r="I382" i="2"/>
  <c r="I345" i="2"/>
  <c r="I320" i="2"/>
  <c r="I281" i="2"/>
  <c r="I242" i="2"/>
  <c r="I218" i="2"/>
  <c r="I164" i="2"/>
  <c r="I93" i="2"/>
  <c r="I572" i="2"/>
  <c r="I541" i="2"/>
  <c r="I529" i="2"/>
  <c r="I516" i="2"/>
  <c r="I493" i="2"/>
  <c r="I479" i="2"/>
  <c r="I468" i="2"/>
  <c r="I454" i="2"/>
  <c r="I430" i="2"/>
  <c r="I416" i="2"/>
  <c r="I406" i="2"/>
  <c r="I392" i="2"/>
  <c r="I380" i="2"/>
  <c r="I367" i="2"/>
  <c r="I357" i="2"/>
  <c r="I344" i="2"/>
  <c r="I330" i="2"/>
  <c r="I319" i="2"/>
  <c r="I305" i="2"/>
  <c r="I293" i="2"/>
  <c r="I280" i="2"/>
  <c r="I266" i="2"/>
  <c r="I255" i="2"/>
  <c r="I241" i="2"/>
  <c r="I227" i="2"/>
  <c r="I215" i="2"/>
  <c r="I197" i="2"/>
  <c r="I163" i="2"/>
  <c r="J163" i="2" s="1"/>
  <c r="I138" i="2"/>
  <c r="I111" i="2"/>
  <c r="I92" i="2"/>
  <c r="I70" i="2"/>
  <c r="I47" i="2"/>
  <c r="I16" i="2"/>
  <c r="I564" i="2"/>
  <c r="I540" i="2"/>
  <c r="I526" i="2"/>
  <c r="I515" i="2"/>
  <c r="I503" i="2"/>
  <c r="I492" i="2"/>
  <c r="I478" i="2"/>
  <c r="I466" i="2"/>
  <c r="I453" i="2"/>
  <c r="I440" i="2"/>
  <c r="I429" i="2"/>
  <c r="I415" i="2"/>
  <c r="I404" i="2"/>
  <c r="I391" i="2"/>
  <c r="I377" i="2"/>
  <c r="I366" i="2"/>
  <c r="I354" i="2"/>
  <c r="I343" i="2"/>
  <c r="I329" i="2"/>
  <c r="I317" i="2"/>
  <c r="J317" i="2" s="1"/>
  <c r="I304" i="2"/>
  <c r="J304" i="2" s="1"/>
  <c r="I290" i="2"/>
  <c r="I279" i="2"/>
  <c r="I265" i="2"/>
  <c r="I253" i="2"/>
  <c r="I240" i="2"/>
  <c r="I226" i="2"/>
  <c r="I212" i="2"/>
  <c r="I192" i="2"/>
  <c r="I176" i="2"/>
  <c r="I162" i="2"/>
  <c r="I136" i="2"/>
  <c r="I109" i="2"/>
  <c r="I68" i="2"/>
  <c r="I39" i="2"/>
  <c r="I14" i="2"/>
  <c r="I579" i="2"/>
  <c r="I608" i="2"/>
  <c r="I18" i="2"/>
  <c r="I30" i="2"/>
  <c r="I40" i="2"/>
  <c r="I50" i="2"/>
  <c r="I62" i="2"/>
  <c r="I72" i="2"/>
  <c r="I82" i="2"/>
  <c r="I95" i="2"/>
  <c r="I104" i="2"/>
  <c r="I114" i="2"/>
  <c r="I129" i="2"/>
  <c r="I141" i="2"/>
  <c r="I156" i="2"/>
  <c r="I165" i="2"/>
  <c r="I173" i="2"/>
  <c r="I183" i="2"/>
  <c r="I194" i="2"/>
  <c r="I205" i="2"/>
  <c r="I213" i="2"/>
  <c r="I221" i="2"/>
  <c r="I228" i="2"/>
  <c r="I235" i="2"/>
  <c r="I243" i="2"/>
  <c r="I251" i="2"/>
  <c r="I259" i="2"/>
  <c r="I267" i="2"/>
  <c r="I275" i="2"/>
  <c r="I283" i="2"/>
  <c r="I291" i="2"/>
  <c r="I299" i="2"/>
  <c r="I307" i="2"/>
  <c r="I315" i="2"/>
  <c r="I323" i="2"/>
  <c r="I331" i="2"/>
  <c r="I339" i="2"/>
  <c r="I347" i="2"/>
  <c r="I355" i="2"/>
  <c r="I363" i="2"/>
  <c r="I370" i="2"/>
  <c r="I378" i="2"/>
  <c r="I386" i="2"/>
  <c r="I394" i="2"/>
  <c r="I402" i="2"/>
  <c r="I409" i="2"/>
  <c r="I417" i="2"/>
  <c r="I425" i="2"/>
  <c r="I433" i="2"/>
  <c r="I441" i="2"/>
  <c r="I448" i="2"/>
  <c r="I456" i="2"/>
  <c r="I464" i="2"/>
  <c r="I472" i="2"/>
  <c r="I480" i="2"/>
  <c r="I488" i="2"/>
  <c r="I496" i="2"/>
  <c r="I511" i="2"/>
  <c r="I519" i="2"/>
  <c r="I527" i="2"/>
  <c r="I535" i="2"/>
  <c r="I543" i="2"/>
  <c r="I43" i="2"/>
  <c r="I583" i="2"/>
  <c r="I20" i="2"/>
  <c r="I31" i="2"/>
  <c r="I41" i="2"/>
  <c r="I52" i="2"/>
  <c r="I63" i="2"/>
  <c r="I73" i="2"/>
  <c r="I84" i="2"/>
  <c r="I96" i="2"/>
  <c r="I105" i="2"/>
  <c r="I115" i="2"/>
  <c r="I130" i="2"/>
  <c r="I144" i="2"/>
  <c r="I157" i="2"/>
  <c r="I167" i="2"/>
  <c r="I175" i="2"/>
  <c r="I184" i="2"/>
  <c r="I195" i="2"/>
  <c r="I206" i="2"/>
  <c r="I214" i="2"/>
  <c r="I222" i="2"/>
  <c r="I229" i="2"/>
  <c r="I236" i="2"/>
  <c r="I244" i="2"/>
  <c r="I252" i="2"/>
  <c r="I260" i="2"/>
  <c r="I268" i="2"/>
  <c r="I276" i="2"/>
  <c r="I284" i="2"/>
  <c r="I292" i="2"/>
  <c r="I300" i="2"/>
  <c r="I308" i="2"/>
  <c r="I316" i="2"/>
  <c r="I324" i="2"/>
  <c r="I332" i="2"/>
  <c r="I340" i="2"/>
  <c r="I348" i="2"/>
  <c r="I356" i="2"/>
  <c r="I371" i="2"/>
  <c r="I379" i="2"/>
  <c r="I387" i="2"/>
  <c r="I395" i="2"/>
  <c r="I403" i="2"/>
  <c r="J403" i="2" s="1"/>
  <c r="I410" i="2"/>
  <c r="I418" i="2"/>
  <c r="I426" i="2"/>
  <c r="I434" i="2"/>
  <c r="I442" i="2"/>
  <c r="I449" i="2"/>
  <c r="I457" i="2"/>
  <c r="I465" i="2"/>
  <c r="I473" i="2"/>
  <c r="I481" i="2"/>
  <c r="I489" i="2"/>
  <c r="I497" i="2"/>
  <c r="I504" i="2"/>
  <c r="I512" i="2"/>
  <c r="I520" i="2"/>
  <c r="I528" i="2"/>
  <c r="I536" i="2"/>
  <c r="I544" i="2"/>
  <c r="I584" i="2"/>
  <c r="I22" i="2"/>
  <c r="I32" i="2"/>
  <c r="I54" i="2"/>
  <c r="I552" i="2"/>
  <c r="I588" i="2"/>
  <c r="I11" i="2"/>
  <c r="I23" i="2"/>
  <c r="I33" i="2"/>
  <c r="I45" i="2"/>
  <c r="I55" i="2"/>
  <c r="I65" i="2"/>
  <c r="I77" i="2"/>
  <c r="I89" i="2"/>
  <c r="I98" i="2"/>
  <c r="I107" i="2"/>
  <c r="I120" i="2"/>
  <c r="I133" i="2"/>
  <c r="I147" i="2"/>
  <c r="I160" i="2"/>
  <c r="I169" i="2"/>
  <c r="I187" i="2"/>
  <c r="I198" i="2"/>
  <c r="I208" i="2"/>
  <c r="I216" i="2"/>
  <c r="I224" i="2"/>
  <c r="I238" i="2"/>
  <c r="I246" i="2"/>
  <c r="I254" i="2"/>
  <c r="I262" i="2"/>
  <c r="I270" i="2"/>
  <c r="I278" i="2"/>
  <c r="I286" i="2"/>
  <c r="I294" i="2"/>
  <c r="I302" i="2"/>
  <c r="I310" i="2"/>
  <c r="I318" i="2"/>
  <c r="I326" i="2"/>
  <c r="I334" i="2"/>
  <c r="I342" i="2"/>
  <c r="I350" i="2"/>
  <c r="I358" i="2"/>
  <c r="I365" i="2"/>
  <c r="I373" i="2"/>
  <c r="I381" i="2"/>
  <c r="I389" i="2"/>
  <c r="I397" i="2"/>
  <c r="I405" i="2"/>
  <c r="I412" i="2"/>
  <c r="I420" i="2"/>
  <c r="I428" i="2"/>
  <c r="I436" i="2"/>
  <c r="I443" i="2"/>
  <c r="I451" i="2"/>
  <c r="I459" i="2"/>
  <c r="I467" i="2"/>
  <c r="I475" i="2"/>
  <c r="I483" i="2"/>
  <c r="I491" i="2"/>
  <c r="I499" i="2"/>
  <c r="I506" i="2"/>
  <c r="I514" i="2"/>
  <c r="I522" i="2"/>
  <c r="I530" i="2"/>
  <c r="I538" i="2"/>
  <c r="I546" i="2"/>
  <c r="I556" i="2"/>
  <c r="I597" i="2"/>
  <c r="I13" i="2"/>
  <c r="I24" i="2"/>
  <c r="I34" i="2"/>
  <c r="I46" i="2"/>
  <c r="I56" i="2"/>
  <c r="I66" i="2"/>
  <c r="I78" i="2"/>
  <c r="I90" i="2"/>
  <c r="I99" i="2"/>
  <c r="I108" i="2"/>
  <c r="I121" i="2"/>
  <c r="I135" i="2"/>
  <c r="I148" i="2"/>
  <c r="I161" i="2"/>
  <c r="I178" i="2"/>
  <c r="I189" i="2"/>
  <c r="I199" i="2"/>
  <c r="I209" i="2"/>
  <c r="I217" i="2"/>
  <c r="I231" i="2"/>
  <c r="I239" i="2"/>
  <c r="I532" i="2"/>
  <c r="I495" i="2"/>
  <c r="I458" i="2"/>
  <c r="I432" i="2"/>
  <c r="I396" i="2"/>
  <c r="I360" i="2"/>
  <c r="I321" i="2"/>
  <c r="I282" i="2"/>
  <c r="I245" i="2"/>
  <c r="I181" i="2"/>
  <c r="I117" i="2"/>
  <c r="I49" i="2"/>
  <c r="I531" i="2"/>
  <c r="I494" i="2"/>
  <c r="I455" i="2"/>
  <c r="I419" i="2"/>
  <c r="I368" i="2"/>
  <c r="I333" i="2"/>
  <c r="I295" i="2"/>
  <c r="I256" i="2"/>
  <c r="I200" i="2"/>
  <c r="I139" i="2"/>
  <c r="I71" i="2"/>
  <c r="I17" i="2"/>
  <c r="I525" i="2"/>
  <c r="I502" i="2"/>
  <c r="I477" i="2"/>
  <c r="I452" i="2"/>
  <c r="I427" i="2"/>
  <c r="I414" i="2"/>
  <c r="I390" i="2"/>
  <c r="I364" i="2"/>
  <c r="I341" i="2"/>
  <c r="I314" i="2"/>
  <c r="I289" i="2"/>
  <c r="I264" i="2"/>
  <c r="I237" i="2"/>
  <c r="I211" i="2"/>
  <c r="I172" i="2"/>
  <c r="I132" i="2"/>
  <c r="I64" i="2"/>
  <c r="I537" i="2"/>
  <c r="I524" i="2"/>
  <c r="I510" i="2"/>
  <c r="I501" i="2"/>
  <c r="I487" i="2"/>
  <c r="I476" i="2"/>
  <c r="I462" i="2"/>
  <c r="I450" i="2"/>
  <c r="I438" i="2"/>
  <c r="I424" i="2"/>
  <c r="I413" i="2"/>
  <c r="I400" i="2"/>
  <c r="I388" i="2"/>
  <c r="I375" i="2"/>
  <c r="I352" i="2"/>
  <c r="I338" i="2"/>
  <c r="J338" i="2" s="1"/>
  <c r="I327" i="2"/>
  <c r="I313" i="2"/>
  <c r="J313" i="2" s="1"/>
  <c r="I301" i="2"/>
  <c r="I288" i="2"/>
  <c r="I274" i="2"/>
  <c r="I263" i="2"/>
  <c r="I249" i="2"/>
  <c r="I234" i="2"/>
  <c r="I210" i="2"/>
  <c r="I190" i="2"/>
  <c r="I171" i="2"/>
  <c r="I154" i="2"/>
  <c r="I127" i="2"/>
  <c r="I103" i="2"/>
  <c r="I81" i="2"/>
  <c r="I61" i="2"/>
  <c r="I36" i="2"/>
  <c r="I272" i="2"/>
  <c r="I247" i="2"/>
  <c r="I220" i="2"/>
  <c r="I203" i="2"/>
  <c r="I151" i="2"/>
  <c r="I100" i="2"/>
  <c r="I57" i="2"/>
  <c r="I27" i="2"/>
  <c r="I545" i="2"/>
  <c r="I507" i="2"/>
  <c r="I470" i="2"/>
  <c r="I421" i="2"/>
  <c r="I383" i="2"/>
  <c r="I346" i="2"/>
  <c r="I309" i="2"/>
  <c r="I271" i="2"/>
  <c r="I219" i="2"/>
  <c r="I168" i="2"/>
  <c r="I97" i="2"/>
  <c r="I599" i="2"/>
  <c r="I517" i="2"/>
  <c r="I482" i="2"/>
  <c r="I444" i="2"/>
  <c r="I393" i="2"/>
  <c r="I359" i="2"/>
  <c r="I306" i="2"/>
  <c r="I269" i="2"/>
  <c r="I230" i="2"/>
  <c r="I179" i="2"/>
  <c r="I112" i="2"/>
  <c r="I48" i="2"/>
  <c r="I539" i="2"/>
  <c r="I513" i="2"/>
  <c r="I490" i="2"/>
  <c r="I463" i="2"/>
  <c r="I439" i="2"/>
  <c r="I401" i="2"/>
  <c r="I376" i="2"/>
  <c r="I353" i="2"/>
  <c r="I328" i="2"/>
  <c r="I303" i="2"/>
  <c r="I277" i="2"/>
  <c r="I250" i="2"/>
  <c r="I225" i="2"/>
  <c r="J225" i="2" s="1"/>
  <c r="I191" i="2"/>
  <c r="I159" i="2"/>
  <c r="I106" i="2"/>
  <c r="I87" i="2"/>
  <c r="I38" i="2"/>
  <c r="I534" i="2"/>
  <c r="I523" i="2"/>
  <c r="I509" i="2"/>
  <c r="I500" i="2"/>
  <c r="I486" i="2"/>
  <c r="I474" i="2"/>
  <c r="I461" i="2"/>
  <c r="I447" i="2"/>
  <c r="I437" i="2"/>
  <c r="I423" i="2"/>
  <c r="I411" i="2"/>
  <c r="J411" i="2" s="1"/>
  <c r="I399" i="2"/>
  <c r="I385" i="2"/>
  <c r="I374" i="2"/>
  <c r="I362" i="2"/>
  <c r="I351" i="2"/>
  <c r="I337" i="2"/>
  <c r="I325" i="2"/>
  <c r="I312" i="2"/>
  <c r="I298" i="2"/>
  <c r="I287" i="2"/>
  <c r="I273" i="2"/>
  <c r="I261" i="2"/>
  <c r="I248" i="2"/>
  <c r="I233" i="2"/>
  <c r="I223" i="2"/>
  <c r="I207" i="2"/>
  <c r="I186" i="2"/>
  <c r="I170" i="2"/>
  <c r="I153" i="2"/>
  <c r="I124" i="2"/>
  <c r="I101" i="2"/>
  <c r="I80" i="2"/>
  <c r="I59" i="2"/>
  <c r="I29" i="2"/>
  <c r="I607" i="2"/>
  <c r="H523" i="2"/>
  <c r="H493" i="2"/>
  <c r="H369" i="2"/>
  <c r="H31" i="2"/>
  <c r="H337" i="2"/>
  <c r="H475" i="2"/>
  <c r="G317" i="2"/>
  <c r="G458" i="2"/>
  <c r="G389" i="2"/>
  <c r="G534" i="2"/>
  <c r="G188" i="2"/>
  <c r="G331" i="2"/>
  <c r="G512" i="2"/>
  <c r="G253" i="2"/>
  <c r="J253" i="2" s="1"/>
  <c r="G220" i="2"/>
  <c r="G196" i="2"/>
  <c r="G130" i="2"/>
  <c r="G538" i="2"/>
  <c r="J538" i="2" s="1"/>
  <c r="G394" i="2"/>
  <c r="G375" i="2"/>
  <c r="G252" i="2"/>
  <c r="G599" i="2"/>
  <c r="H218" i="2"/>
  <c r="H247" i="2"/>
  <c r="H250" i="2"/>
  <c r="H279" i="2"/>
  <c r="H282" i="2"/>
  <c r="H311" i="2"/>
  <c r="H314" i="2"/>
  <c r="H342" i="2"/>
  <c r="H345" i="2"/>
  <c r="H382" i="2"/>
  <c r="H390" i="2"/>
  <c r="H398" i="2"/>
  <c r="H406" i="2"/>
  <c r="H414" i="2"/>
  <c r="H422" i="2"/>
  <c r="H430" i="2"/>
  <c r="H438" i="2"/>
  <c r="H446" i="2"/>
  <c r="H454" i="2"/>
  <c r="H462" i="2"/>
  <c r="H470" i="2"/>
  <c r="H478" i="2"/>
  <c r="H486" i="2"/>
  <c r="H494" i="2"/>
  <c r="H502" i="2"/>
  <c r="H510" i="2"/>
  <c r="H518" i="2"/>
  <c r="H526" i="2"/>
  <c r="H534" i="2"/>
  <c r="H542" i="2"/>
  <c r="H240" i="2"/>
  <c r="J240" i="2" s="1"/>
  <c r="H261" i="2"/>
  <c r="H265" i="2"/>
  <c r="J265" i="2" s="1"/>
  <c r="H272" i="2"/>
  <c r="H293" i="2"/>
  <c r="H297" i="2"/>
  <c r="H304" i="2"/>
  <c r="H325" i="2"/>
  <c r="H329" i="2"/>
  <c r="J329" i="2" s="1"/>
  <c r="H335" i="2"/>
  <c r="H356" i="2"/>
  <c r="H360" i="2"/>
  <c r="H367" i="2"/>
  <c r="H385" i="2"/>
  <c r="H393" i="2"/>
  <c r="H401" i="2"/>
  <c r="H409" i="2"/>
  <c r="H417" i="2"/>
  <c r="H425" i="2"/>
  <c r="H433" i="2"/>
  <c r="H441" i="2"/>
  <c r="H449" i="2"/>
  <c r="H457" i="2"/>
  <c r="H465" i="2"/>
  <c r="H473" i="2"/>
  <c r="H481" i="2"/>
  <c r="H489" i="2"/>
  <c r="H497" i="2"/>
  <c r="H505" i="2"/>
  <c r="H513" i="2"/>
  <c r="H521" i="2"/>
  <c r="H529" i="2"/>
  <c r="H537" i="2"/>
  <c r="H545" i="2"/>
  <c r="H150" i="2"/>
  <c r="H175" i="2"/>
  <c r="H181" i="2"/>
  <c r="H186" i="2"/>
  <c r="H190" i="2"/>
  <c r="H223" i="2"/>
  <c r="H226" i="2"/>
  <c r="H255" i="2"/>
  <c r="H258" i="2"/>
  <c r="H287" i="2"/>
  <c r="H290" i="2"/>
  <c r="H319" i="2"/>
  <c r="H322" i="2"/>
  <c r="H350" i="2"/>
  <c r="J350" i="2" s="1"/>
  <c r="H353" i="2"/>
  <c r="H374" i="2"/>
  <c r="H377" i="2"/>
  <c r="H380" i="2"/>
  <c r="H388" i="2"/>
  <c r="H396" i="2"/>
  <c r="H404" i="2"/>
  <c r="H412" i="2"/>
  <c r="H420" i="2"/>
  <c r="H428" i="2"/>
  <c r="H436" i="2"/>
  <c r="H444" i="2"/>
  <c r="H452" i="2"/>
  <c r="H460" i="2"/>
  <c r="H468" i="2"/>
  <c r="H476" i="2"/>
  <c r="H484" i="2"/>
  <c r="H606" i="2"/>
  <c r="H85" i="2"/>
  <c r="H118" i="2"/>
  <c r="H146" i="2"/>
  <c r="H166" i="2"/>
  <c r="H197" i="2"/>
  <c r="H209" i="2"/>
  <c r="H213" i="2"/>
  <c r="H241" i="2"/>
  <c r="H245" i="2"/>
  <c r="H273" i="2"/>
  <c r="H277" i="2"/>
  <c r="H305" i="2"/>
  <c r="H309" i="2"/>
  <c r="H336" i="2"/>
  <c r="H340" i="2"/>
  <c r="H368" i="2"/>
  <c r="H376" i="2"/>
  <c r="H387" i="2"/>
  <c r="H391" i="2"/>
  <c r="H405" i="2"/>
  <c r="H419" i="2"/>
  <c r="H423" i="2"/>
  <c r="H437" i="2"/>
  <c r="H451" i="2"/>
  <c r="H455" i="2"/>
  <c r="H469" i="2"/>
  <c r="H483" i="2"/>
  <c r="H487" i="2"/>
  <c r="H500" i="2"/>
  <c r="H503" i="2"/>
  <c r="H516" i="2"/>
  <c r="H519" i="2"/>
  <c r="H532" i="2"/>
  <c r="H535" i="2"/>
  <c r="H41" i="2"/>
  <c r="H53" i="2"/>
  <c r="H86" i="2"/>
  <c r="H93" i="2"/>
  <c r="H120" i="2"/>
  <c r="H147" i="2"/>
  <c r="J147" i="2" s="1"/>
  <c r="H232" i="2"/>
  <c r="H264" i="2"/>
  <c r="H296" i="2"/>
  <c r="H328" i="2"/>
  <c r="H359" i="2"/>
  <c r="H372" i="2"/>
  <c r="J372" i="2" s="1"/>
  <c r="H384" i="2"/>
  <c r="H402" i="2"/>
  <c r="J402" i="2" s="1"/>
  <c r="H416" i="2"/>
  <c r="J416" i="2" s="1"/>
  <c r="H434" i="2"/>
  <c r="H448" i="2"/>
  <c r="H466" i="2"/>
  <c r="H480" i="2"/>
  <c r="H27" i="2"/>
  <c r="H61" i="2"/>
  <c r="H163" i="2"/>
  <c r="H182" i="2"/>
  <c r="H189" i="2"/>
  <c r="H195" i="2"/>
  <c r="H216" i="2"/>
  <c r="H248" i="2"/>
  <c r="J248" i="2" s="1"/>
  <c r="H280" i="2"/>
  <c r="H312" i="2"/>
  <c r="J312" i="2" s="1"/>
  <c r="H334" i="2"/>
  <c r="H343" i="2"/>
  <c r="H389" i="2"/>
  <c r="H403" i="2"/>
  <c r="H407" i="2"/>
  <c r="H421" i="2"/>
  <c r="H435" i="2"/>
  <c r="H439" i="2"/>
  <c r="H453" i="2"/>
  <c r="H467" i="2"/>
  <c r="H471" i="2"/>
  <c r="H485" i="2"/>
  <c r="H492" i="2"/>
  <c r="H495" i="2"/>
  <c r="H508" i="2"/>
  <c r="H511" i="2"/>
  <c r="H524" i="2"/>
  <c r="H527" i="2"/>
  <c r="H540" i="2"/>
  <c r="H543" i="2"/>
  <c r="H39" i="2"/>
  <c r="H73" i="2"/>
  <c r="H108" i="2"/>
  <c r="H124" i="2"/>
  <c r="H151" i="2"/>
  <c r="H210" i="2"/>
  <c r="H221" i="2"/>
  <c r="H237" i="2"/>
  <c r="H242" i="2"/>
  <c r="H253" i="2"/>
  <c r="H269" i="2"/>
  <c r="H274" i="2"/>
  <c r="H285" i="2"/>
  <c r="J285" i="2" s="1"/>
  <c r="H301" i="2"/>
  <c r="H306" i="2"/>
  <c r="H317" i="2"/>
  <c r="H333" i="2"/>
  <c r="H344" i="2"/>
  <c r="H375" i="2"/>
  <c r="H394" i="2"/>
  <c r="H408" i="2"/>
  <c r="J408" i="2" s="1"/>
  <c r="H426" i="2"/>
  <c r="H440" i="2"/>
  <c r="H458" i="2"/>
  <c r="H472" i="2"/>
  <c r="H490" i="2"/>
  <c r="H498" i="2"/>
  <c r="H509" i="2"/>
  <c r="H520" i="2"/>
  <c r="H528" i="2"/>
  <c r="H539" i="2"/>
  <c r="H152" i="2"/>
  <c r="H361" i="2"/>
  <c r="H371" i="2"/>
  <c r="H427" i="2"/>
  <c r="H445" i="2"/>
  <c r="H536" i="2"/>
  <c r="H544" i="2"/>
  <c r="H605" i="2"/>
  <c r="H102" i="2"/>
  <c r="H140" i="2"/>
  <c r="H167" i="2"/>
  <c r="H217" i="2"/>
  <c r="H249" i="2"/>
  <c r="J249" i="2" s="1"/>
  <c r="H281" i="2"/>
  <c r="H313" i="2"/>
  <c r="H386" i="2"/>
  <c r="H399" i="2"/>
  <c r="H418" i="2"/>
  <c r="H431" i="2"/>
  <c r="H450" i="2"/>
  <c r="H463" i="2"/>
  <c r="H482" i="2"/>
  <c r="H517" i="2"/>
  <c r="H109" i="2"/>
  <c r="H366" i="2"/>
  <c r="J366" i="2" s="1"/>
  <c r="H381" i="2"/>
  <c r="H395" i="2"/>
  <c r="J395" i="2" s="1"/>
  <c r="H413" i="2"/>
  <c r="H459" i="2"/>
  <c r="H477" i="2"/>
  <c r="H491" i="2"/>
  <c r="H506" i="2"/>
  <c r="H514" i="2"/>
  <c r="H525" i="2"/>
  <c r="H69" i="2"/>
  <c r="H88" i="2"/>
  <c r="H135" i="2"/>
  <c r="H234" i="2"/>
  <c r="H239" i="2"/>
  <c r="H266" i="2"/>
  <c r="H271" i="2"/>
  <c r="H298" i="2"/>
  <c r="H303" i="2"/>
  <c r="J303" i="2" s="1"/>
  <c r="H330" i="2"/>
  <c r="H400" i="2"/>
  <c r="H432" i="2"/>
  <c r="H464" i="2"/>
  <c r="H499" i="2"/>
  <c r="H533" i="2"/>
  <c r="H15" i="2"/>
  <c r="H29" i="2"/>
  <c r="H43" i="2"/>
  <c r="H200" i="2"/>
  <c r="H351" i="2"/>
  <c r="H392" i="2"/>
  <c r="H410" i="2"/>
  <c r="H424" i="2"/>
  <c r="H442" i="2"/>
  <c r="H456" i="2"/>
  <c r="H474" i="2"/>
  <c r="H488" i="2"/>
  <c r="H496" i="2"/>
  <c r="H507" i="2"/>
  <c r="H522" i="2"/>
  <c r="H530" i="2"/>
  <c r="H541" i="2"/>
  <c r="G562" i="2"/>
  <c r="G570" i="2"/>
  <c r="G578" i="2"/>
  <c r="G586" i="2"/>
  <c r="G598" i="2"/>
  <c r="G92" i="2"/>
  <c r="G100" i="2"/>
  <c r="G108" i="2"/>
  <c r="G116" i="2"/>
  <c r="G124" i="2"/>
  <c r="G132" i="2"/>
  <c r="G140" i="2"/>
  <c r="G148" i="2"/>
  <c r="G156" i="2"/>
  <c r="G164" i="2"/>
  <c r="G172" i="2"/>
  <c r="G180" i="2"/>
  <c r="G558" i="2"/>
  <c r="G587" i="2"/>
  <c r="G595" i="2"/>
  <c r="G600" i="2"/>
  <c r="G607" i="2"/>
  <c r="G17" i="2"/>
  <c r="G26" i="2"/>
  <c r="G33" i="2"/>
  <c r="G42" i="2"/>
  <c r="G49" i="2"/>
  <c r="G58" i="2"/>
  <c r="G65" i="2"/>
  <c r="G74" i="2"/>
  <c r="G81" i="2"/>
  <c r="G95" i="2"/>
  <c r="G98" i="2"/>
  <c r="G101" i="2"/>
  <c r="J101" i="2" s="1"/>
  <c r="G104" i="2"/>
  <c r="G107" i="2"/>
  <c r="G110" i="2"/>
  <c r="G113" i="2"/>
  <c r="G159" i="2"/>
  <c r="G162" i="2"/>
  <c r="G165" i="2"/>
  <c r="G168" i="2"/>
  <c r="J168" i="2" s="1"/>
  <c r="G171" i="2"/>
  <c r="G174" i="2"/>
  <c r="G177" i="2"/>
  <c r="G183" i="2"/>
  <c r="G191" i="2"/>
  <c r="G199" i="2"/>
  <c r="G207" i="2"/>
  <c r="G559" i="2"/>
  <c r="G579" i="2"/>
  <c r="G605" i="2"/>
  <c r="G15" i="2"/>
  <c r="G24" i="2"/>
  <c r="G31" i="2"/>
  <c r="G40" i="2"/>
  <c r="G47" i="2"/>
  <c r="G56" i="2"/>
  <c r="G63" i="2"/>
  <c r="G72" i="2"/>
  <c r="G79" i="2"/>
  <c r="G86" i="2"/>
  <c r="G89" i="2"/>
  <c r="G135" i="2"/>
  <c r="G138" i="2"/>
  <c r="G141" i="2"/>
  <c r="J141" i="2" s="1"/>
  <c r="G144" i="2"/>
  <c r="G147" i="2"/>
  <c r="G150" i="2"/>
  <c r="G153" i="2"/>
  <c r="G186" i="2"/>
  <c r="G194" i="2"/>
  <c r="G202" i="2"/>
  <c r="G563" i="2"/>
  <c r="G590" i="2"/>
  <c r="G608" i="2"/>
  <c r="G11" i="2"/>
  <c r="G601" i="2"/>
  <c r="G12" i="2"/>
  <c r="G16" i="2"/>
  <c r="G19" i="2"/>
  <c r="G28" i="2"/>
  <c r="G59" i="2"/>
  <c r="G68" i="2"/>
  <c r="G71" i="2"/>
  <c r="G80" i="2"/>
  <c r="G83" i="2"/>
  <c r="G87" i="2"/>
  <c r="G99" i="2"/>
  <c r="G103" i="2"/>
  <c r="J103" i="2" s="1"/>
  <c r="G115" i="2"/>
  <c r="G119" i="2"/>
  <c r="G131" i="2"/>
  <c r="G160" i="2"/>
  <c r="G176" i="2"/>
  <c r="G184" i="2"/>
  <c r="G198" i="2"/>
  <c r="G214" i="2"/>
  <c r="G222" i="2"/>
  <c r="G230" i="2"/>
  <c r="G238" i="2"/>
  <c r="J238" i="2" s="1"/>
  <c r="G246" i="2"/>
  <c r="G254" i="2"/>
  <c r="G262" i="2"/>
  <c r="G270" i="2"/>
  <c r="G278" i="2"/>
  <c r="G286" i="2"/>
  <c r="G294" i="2"/>
  <c r="G302" i="2"/>
  <c r="J302" i="2" s="1"/>
  <c r="G310" i="2"/>
  <c r="G318" i="2"/>
  <c r="G326" i="2"/>
  <c r="G341" i="2"/>
  <c r="G349" i="2"/>
  <c r="G357" i="2"/>
  <c r="G365" i="2"/>
  <c r="G373" i="2"/>
  <c r="G592" i="2"/>
  <c r="G602" i="2"/>
  <c r="G13" i="2"/>
  <c r="G29" i="2"/>
  <c r="G38" i="2"/>
  <c r="J38" i="2" s="1"/>
  <c r="G41" i="2"/>
  <c r="G50" i="2"/>
  <c r="G53" i="2"/>
  <c r="G62" i="2"/>
  <c r="G91" i="2"/>
  <c r="G120" i="2"/>
  <c r="G136" i="2"/>
  <c r="G152" i="2"/>
  <c r="G181" i="2"/>
  <c r="G195" i="2"/>
  <c r="G209" i="2"/>
  <c r="G217" i="2"/>
  <c r="G225" i="2"/>
  <c r="G233" i="2"/>
  <c r="G241" i="2"/>
  <c r="G249" i="2"/>
  <c r="G257" i="2"/>
  <c r="G265" i="2"/>
  <c r="G273" i="2"/>
  <c r="G281" i="2"/>
  <c r="G289" i="2"/>
  <c r="G297" i="2"/>
  <c r="J297" i="2" s="1"/>
  <c r="G305" i="2"/>
  <c r="J305" i="2" s="1"/>
  <c r="G313" i="2"/>
  <c r="G321" i="2"/>
  <c r="G329" i="2"/>
  <c r="G334" i="2"/>
  <c r="G336" i="2"/>
  <c r="G344" i="2"/>
  <c r="G352" i="2"/>
  <c r="G360" i="2"/>
  <c r="G368" i="2"/>
  <c r="G376" i="2"/>
  <c r="G551" i="2"/>
  <c r="G567" i="2"/>
  <c r="G583" i="2"/>
  <c r="G596" i="2"/>
  <c r="G45" i="2"/>
  <c r="G54" i="2"/>
  <c r="G57" i="2"/>
  <c r="G66" i="2"/>
  <c r="G69" i="2"/>
  <c r="G78" i="2"/>
  <c r="G88" i="2"/>
  <c r="G117" i="2"/>
  <c r="G129" i="2"/>
  <c r="G133" i="2"/>
  <c r="G145" i="2"/>
  <c r="G149" i="2"/>
  <c r="G161" i="2"/>
  <c r="G178" i="2"/>
  <c r="J178" i="2" s="1"/>
  <c r="G185" i="2"/>
  <c r="G189" i="2"/>
  <c r="G203" i="2"/>
  <c r="G215" i="2"/>
  <c r="G223" i="2"/>
  <c r="J223" i="2" s="1"/>
  <c r="G231" i="2"/>
  <c r="J231" i="2" s="1"/>
  <c r="G239" i="2"/>
  <c r="G247" i="2"/>
  <c r="G255" i="2"/>
  <c r="G263" i="2"/>
  <c r="G271" i="2"/>
  <c r="G279" i="2"/>
  <c r="G287" i="2"/>
  <c r="G295" i="2"/>
  <c r="G303" i="2"/>
  <c r="G311" i="2"/>
  <c r="J311" i="2" s="1"/>
  <c r="G319" i="2"/>
  <c r="G327" i="2"/>
  <c r="G342" i="2"/>
  <c r="G350" i="2"/>
  <c r="G358" i="2"/>
  <c r="G366" i="2"/>
  <c r="G566" i="2"/>
  <c r="G603" i="2"/>
  <c r="G37" i="2"/>
  <c r="G55" i="2"/>
  <c r="G76" i="2"/>
  <c r="G90" i="2"/>
  <c r="G94" i="2"/>
  <c r="G106" i="2"/>
  <c r="G137" i="2"/>
  <c r="G154" i="2"/>
  <c r="G169" i="2"/>
  <c r="G208" i="2"/>
  <c r="G211" i="2"/>
  <c r="G229" i="2"/>
  <c r="G236" i="2"/>
  <c r="J236" i="2" s="1"/>
  <c r="G240" i="2"/>
  <c r="G243" i="2"/>
  <c r="G261" i="2"/>
  <c r="J261" i="2" s="1"/>
  <c r="G268" i="2"/>
  <c r="G272" i="2"/>
  <c r="G275" i="2"/>
  <c r="G293" i="2"/>
  <c r="G300" i="2"/>
  <c r="J300" i="2" s="1"/>
  <c r="G304" i="2"/>
  <c r="G307" i="2"/>
  <c r="G325" i="2"/>
  <c r="G332" i="2"/>
  <c r="G335" i="2"/>
  <c r="G338" i="2"/>
  <c r="G356" i="2"/>
  <c r="G363" i="2"/>
  <c r="J363" i="2" s="1"/>
  <c r="G367" i="2"/>
  <c r="G370" i="2"/>
  <c r="G385" i="2"/>
  <c r="J385" i="2" s="1"/>
  <c r="G393" i="2"/>
  <c r="G401" i="2"/>
  <c r="G409" i="2"/>
  <c r="G417" i="2"/>
  <c r="G425" i="2"/>
  <c r="G433" i="2"/>
  <c r="G441" i="2"/>
  <c r="G449" i="2"/>
  <c r="G457" i="2"/>
  <c r="G465" i="2"/>
  <c r="G473" i="2"/>
  <c r="G481" i="2"/>
  <c r="G489" i="2"/>
  <c r="G497" i="2"/>
  <c r="G505" i="2"/>
  <c r="G513" i="2"/>
  <c r="G521" i="2"/>
  <c r="G529" i="2"/>
  <c r="G537" i="2"/>
  <c r="G545" i="2"/>
  <c r="G571" i="2"/>
  <c r="G609" i="2"/>
  <c r="G14" i="2"/>
  <c r="G18" i="2"/>
  <c r="G22" i="2"/>
  <c r="G30" i="2"/>
  <c r="G46" i="2"/>
  <c r="G51" i="2"/>
  <c r="G64" i="2"/>
  <c r="G77" i="2"/>
  <c r="G111" i="2"/>
  <c r="G122" i="2"/>
  <c r="G127" i="2"/>
  <c r="G143" i="2"/>
  <c r="G175" i="2"/>
  <c r="G190" i="2"/>
  <c r="J190" i="2" s="1"/>
  <c r="G226" i="2"/>
  <c r="G258" i="2"/>
  <c r="G290" i="2"/>
  <c r="G322" i="2"/>
  <c r="J322" i="2" s="1"/>
  <c r="G353" i="2"/>
  <c r="G374" i="2"/>
  <c r="G377" i="2"/>
  <c r="G380" i="2"/>
  <c r="G388" i="2"/>
  <c r="G396" i="2"/>
  <c r="J396" i="2" s="1"/>
  <c r="G404" i="2"/>
  <c r="G412" i="2"/>
  <c r="J412" i="2" s="1"/>
  <c r="G420" i="2"/>
  <c r="G428" i="2"/>
  <c r="G436" i="2"/>
  <c r="G444" i="2"/>
  <c r="G452" i="2"/>
  <c r="G460" i="2"/>
  <c r="J460" i="2" s="1"/>
  <c r="G468" i="2"/>
  <c r="G476" i="2"/>
  <c r="J476" i="2" s="1"/>
  <c r="G484" i="2"/>
  <c r="G492" i="2"/>
  <c r="G500" i="2"/>
  <c r="G508" i="2"/>
  <c r="G516" i="2"/>
  <c r="G524" i="2"/>
  <c r="G532" i="2"/>
  <c r="G540" i="2"/>
  <c r="G591" i="2"/>
  <c r="G604" i="2"/>
  <c r="G610" i="2"/>
  <c r="G27" i="2"/>
  <c r="G34" i="2"/>
  <c r="G39" i="2"/>
  <c r="G43" i="2"/>
  <c r="G60" i="2"/>
  <c r="G73" i="2"/>
  <c r="G85" i="2"/>
  <c r="G96" i="2"/>
  <c r="G102" i="2"/>
  <c r="G123" i="2"/>
  <c r="G166" i="2"/>
  <c r="G170" i="2"/>
  <c r="J170" i="2" s="1"/>
  <c r="G204" i="2"/>
  <c r="G212" i="2"/>
  <c r="G216" i="2"/>
  <c r="G219" i="2"/>
  <c r="G237" i="2"/>
  <c r="G244" i="2"/>
  <c r="J244" i="2" s="1"/>
  <c r="G248" i="2"/>
  <c r="G251" i="2"/>
  <c r="G269" i="2"/>
  <c r="G276" i="2"/>
  <c r="G280" i="2"/>
  <c r="G283" i="2"/>
  <c r="G301" i="2"/>
  <c r="G308" i="2"/>
  <c r="G312" i="2"/>
  <c r="G315" i="2"/>
  <c r="G333" i="2"/>
  <c r="J333" i="2" s="1"/>
  <c r="G339" i="2"/>
  <c r="G343" i="2"/>
  <c r="G346" i="2"/>
  <c r="G364" i="2"/>
  <c r="J364" i="2" s="1"/>
  <c r="G371" i="2"/>
  <c r="J371" i="2" s="1"/>
  <c r="G383" i="2"/>
  <c r="G391" i="2"/>
  <c r="G399" i="2"/>
  <c r="J399" i="2" s="1"/>
  <c r="G407" i="2"/>
  <c r="G415" i="2"/>
  <c r="G423" i="2"/>
  <c r="G431" i="2"/>
  <c r="J431" i="2" s="1"/>
  <c r="G439" i="2"/>
  <c r="G447" i="2"/>
  <c r="G455" i="2"/>
  <c r="J455" i="2" s="1"/>
  <c r="G463" i="2"/>
  <c r="G471" i="2"/>
  <c r="J471" i="2" s="1"/>
  <c r="G479" i="2"/>
  <c r="G487" i="2"/>
  <c r="G594" i="2"/>
  <c r="G70" i="2"/>
  <c r="J70" i="2" s="1"/>
  <c r="G93" i="2"/>
  <c r="G112" i="2"/>
  <c r="G125" i="2"/>
  <c r="G139" i="2"/>
  <c r="G179" i="2"/>
  <c r="G192" i="2"/>
  <c r="G218" i="2"/>
  <c r="G227" i="2"/>
  <c r="G232" i="2"/>
  <c r="G250" i="2"/>
  <c r="G259" i="2"/>
  <c r="G264" i="2"/>
  <c r="G282" i="2"/>
  <c r="G291" i="2"/>
  <c r="G296" i="2"/>
  <c r="G314" i="2"/>
  <c r="G323" i="2"/>
  <c r="G328" i="2"/>
  <c r="G345" i="2"/>
  <c r="J345" i="2" s="1"/>
  <c r="G354" i="2"/>
  <c r="G359" i="2"/>
  <c r="G372" i="2"/>
  <c r="G384" i="2"/>
  <c r="G398" i="2"/>
  <c r="J398" i="2" s="1"/>
  <c r="G402" i="2"/>
  <c r="G416" i="2"/>
  <c r="G430" i="2"/>
  <c r="G434" i="2"/>
  <c r="J434" i="2" s="1"/>
  <c r="G448" i="2"/>
  <c r="G462" i="2"/>
  <c r="J462" i="2" s="1"/>
  <c r="G466" i="2"/>
  <c r="J466" i="2" s="1"/>
  <c r="G480" i="2"/>
  <c r="J480" i="2" s="1"/>
  <c r="G574" i="2"/>
  <c r="G597" i="2"/>
  <c r="G20" i="2"/>
  <c r="G35" i="2"/>
  <c r="G126" i="2"/>
  <c r="G167" i="2"/>
  <c r="G187" i="2"/>
  <c r="G381" i="2"/>
  <c r="J381" i="2" s="1"/>
  <c r="G395" i="2"/>
  <c r="G413" i="2"/>
  <c r="G427" i="2"/>
  <c r="G445" i="2"/>
  <c r="G459" i="2"/>
  <c r="G477" i="2"/>
  <c r="G491" i="2"/>
  <c r="G494" i="2"/>
  <c r="G507" i="2"/>
  <c r="G510" i="2"/>
  <c r="G523" i="2"/>
  <c r="G526" i="2"/>
  <c r="G539" i="2"/>
  <c r="G542" i="2"/>
  <c r="G555" i="2"/>
  <c r="G582" i="2"/>
  <c r="G21" i="2"/>
  <c r="G32" i="2"/>
  <c r="G109" i="2"/>
  <c r="G142" i="2"/>
  <c r="G151" i="2"/>
  <c r="G157" i="2"/>
  <c r="G200" i="2"/>
  <c r="G206" i="2"/>
  <c r="G234" i="2"/>
  <c r="G266" i="2"/>
  <c r="G298" i="2"/>
  <c r="J298" i="2" s="1"/>
  <c r="G330" i="2"/>
  <c r="G361" i="2"/>
  <c r="G382" i="2"/>
  <c r="G386" i="2"/>
  <c r="G400" i="2"/>
  <c r="G414" i="2"/>
  <c r="G418" i="2"/>
  <c r="J418" i="2" s="1"/>
  <c r="G432" i="2"/>
  <c r="G446" i="2"/>
  <c r="J446" i="2" s="1"/>
  <c r="G450" i="2"/>
  <c r="G464" i="2"/>
  <c r="G478" i="2"/>
  <c r="G482" i="2"/>
  <c r="G575" i="2"/>
  <c r="G25" i="2"/>
  <c r="G84" i="2"/>
  <c r="G158" i="2"/>
  <c r="G197" i="2"/>
  <c r="G390" i="2"/>
  <c r="G422" i="2"/>
  <c r="G454" i="2"/>
  <c r="G486" i="2"/>
  <c r="J486" i="2" s="1"/>
  <c r="G517" i="2"/>
  <c r="J517" i="2" s="1"/>
  <c r="G606" i="2"/>
  <c r="G75" i="2"/>
  <c r="G134" i="2"/>
  <c r="G355" i="2"/>
  <c r="G437" i="2"/>
  <c r="G499" i="2"/>
  <c r="G61" i="2"/>
  <c r="G67" i="2"/>
  <c r="G173" i="2"/>
  <c r="G182" i="2"/>
  <c r="G205" i="2"/>
  <c r="G495" i="2"/>
  <c r="G502" i="2"/>
  <c r="G506" i="2"/>
  <c r="G514" i="2"/>
  <c r="G525" i="2"/>
  <c r="G536" i="2"/>
  <c r="G544" i="2"/>
  <c r="G405" i="2"/>
  <c r="G469" i="2"/>
  <c r="G533" i="2"/>
  <c r="G48" i="2"/>
  <c r="G97" i="2"/>
  <c r="G118" i="2"/>
  <c r="G128" i="2"/>
  <c r="G228" i="2"/>
  <c r="G260" i="2"/>
  <c r="G292" i="2"/>
  <c r="G324" i="2"/>
  <c r="G340" i="2"/>
  <c r="G351" i="2"/>
  <c r="G387" i="2"/>
  <c r="G392" i="2"/>
  <c r="G410" i="2"/>
  <c r="G419" i="2"/>
  <c r="G424" i="2"/>
  <c r="G442" i="2"/>
  <c r="J442" i="2" s="1"/>
  <c r="G451" i="2"/>
  <c r="G456" i="2"/>
  <c r="J456" i="2" s="1"/>
  <c r="G474" i="2"/>
  <c r="G483" i="2"/>
  <c r="G488" i="2"/>
  <c r="G496" i="2"/>
  <c r="G503" i="2"/>
  <c r="G511" i="2"/>
  <c r="G518" i="2"/>
  <c r="G522" i="2"/>
  <c r="G530" i="2"/>
  <c r="J530" i="2" s="1"/>
  <c r="G541" i="2"/>
  <c r="J541" i="2" s="1"/>
  <c r="G105" i="2"/>
  <c r="G193" i="2"/>
  <c r="G213" i="2"/>
  <c r="G224" i="2"/>
  <c r="G245" i="2"/>
  <c r="G256" i="2"/>
  <c r="G277" i="2"/>
  <c r="G288" i="2"/>
  <c r="G309" i="2"/>
  <c r="G320" i="2"/>
  <c r="G347" i="2"/>
  <c r="G362" i="2"/>
  <c r="J362" i="2" s="1"/>
  <c r="G378" i="2"/>
  <c r="G406" i="2"/>
  <c r="G438" i="2"/>
  <c r="J438" i="2" s="1"/>
  <c r="G470" i="2"/>
  <c r="G515" i="2"/>
  <c r="B34" i="1"/>
  <c r="G543" i="2"/>
  <c r="G527" i="2"/>
  <c r="H515" i="2"/>
  <c r="G504" i="2"/>
  <c r="J504" i="2" s="1"/>
  <c r="G493" i="2"/>
  <c r="J493" i="2" s="1"/>
  <c r="H461" i="2"/>
  <c r="G443" i="2"/>
  <c r="H411" i="2"/>
  <c r="H348" i="2"/>
  <c r="H289" i="2"/>
  <c r="G284" i="2"/>
  <c r="H263" i="2"/>
  <c r="H224" i="2"/>
  <c r="H136" i="2"/>
  <c r="H79" i="2"/>
  <c r="H11" i="2"/>
  <c r="H531" i="2"/>
  <c r="G520" i="2"/>
  <c r="G509" i="2"/>
  <c r="G498" i="2"/>
  <c r="H479" i="2"/>
  <c r="G467" i="2"/>
  <c r="G461" i="2"/>
  <c r="H429" i="2"/>
  <c r="G411" i="2"/>
  <c r="H379" i="2"/>
  <c r="G348" i="2"/>
  <c r="H321" i="2"/>
  <c r="G316" i="2"/>
  <c r="H295" i="2"/>
  <c r="H256" i="2"/>
  <c r="J256" i="2" s="1"/>
  <c r="G210" i="2"/>
  <c r="G201" i="2"/>
  <c r="G146" i="2"/>
  <c r="H114" i="2"/>
  <c r="H45" i="2"/>
  <c r="G36" i="2"/>
  <c r="G23" i="2"/>
  <c r="G528" i="2"/>
  <c r="G426" i="2"/>
  <c r="G337" i="2"/>
  <c r="J337" i="2" s="1"/>
  <c r="G285" i="2"/>
  <c r="G475" i="2"/>
  <c r="G369" i="2"/>
  <c r="J369" i="2" s="1"/>
  <c r="G531" i="2"/>
  <c r="G485" i="2"/>
  <c r="J485" i="2" s="1"/>
  <c r="H447" i="2"/>
  <c r="G435" i="2"/>
  <c r="G429" i="2"/>
  <c r="H397" i="2"/>
  <c r="G379" i="2"/>
  <c r="H327" i="2"/>
  <c r="H288" i="2"/>
  <c r="G242" i="2"/>
  <c r="J242" i="2" s="1"/>
  <c r="G235" i="2"/>
  <c r="G114" i="2"/>
  <c r="J114" i="2" s="1"/>
  <c r="G52" i="2"/>
  <c r="G44" i="2"/>
  <c r="H546" i="2"/>
  <c r="G535" i="2"/>
  <c r="G519" i="2"/>
  <c r="G472" i="2"/>
  <c r="J472" i="2" s="1"/>
  <c r="G453" i="2"/>
  <c r="H415" i="2"/>
  <c r="G403" i="2"/>
  <c r="G397" i="2"/>
  <c r="H352" i="2"/>
  <c r="H320" i="2"/>
  <c r="G274" i="2"/>
  <c r="G267" i="2"/>
  <c r="G155" i="2"/>
  <c r="J534" i="2"/>
  <c r="G546" i="2"/>
  <c r="H512" i="2"/>
  <c r="H501" i="2"/>
  <c r="G490" i="2"/>
  <c r="G440" i="2"/>
  <c r="G421" i="2"/>
  <c r="H383" i="2"/>
  <c r="J383" i="2" s="1"/>
  <c r="H358" i="2"/>
  <c r="G306" i="2"/>
  <c r="G299" i="2"/>
  <c r="G221" i="2"/>
  <c r="G163" i="2"/>
  <c r="G121" i="2"/>
  <c r="G82" i="2"/>
  <c r="H57" i="2"/>
  <c r="J361" i="2"/>
  <c r="H177" i="2"/>
  <c r="H609" i="2"/>
  <c r="H19" i="2"/>
  <c r="H35" i="2"/>
  <c r="H51" i="2"/>
  <c r="H67" i="2"/>
  <c r="H83" i="2"/>
  <c r="H116" i="2"/>
  <c r="H119" i="2"/>
  <c r="H122" i="2"/>
  <c r="H125" i="2"/>
  <c r="H128" i="2"/>
  <c r="H131" i="2"/>
  <c r="H134" i="2"/>
  <c r="H180" i="2"/>
  <c r="H188" i="2"/>
  <c r="H196" i="2"/>
  <c r="H204" i="2"/>
  <c r="H607" i="2"/>
  <c r="H17" i="2"/>
  <c r="H33" i="2"/>
  <c r="H49" i="2"/>
  <c r="H65" i="2"/>
  <c r="H81" i="2"/>
  <c r="H92" i="2"/>
  <c r="H95" i="2"/>
  <c r="H98" i="2"/>
  <c r="H101" i="2"/>
  <c r="H104" i="2"/>
  <c r="H107" i="2"/>
  <c r="H110" i="2"/>
  <c r="H156" i="2"/>
  <c r="H159" i="2"/>
  <c r="H162" i="2"/>
  <c r="H165" i="2"/>
  <c r="H168" i="2"/>
  <c r="H171" i="2"/>
  <c r="H174" i="2"/>
  <c r="H183" i="2"/>
  <c r="H191" i="2"/>
  <c r="H199" i="2"/>
  <c r="H207" i="2"/>
  <c r="H610" i="2"/>
  <c r="H13" i="2"/>
  <c r="H25" i="2"/>
  <c r="H37" i="2"/>
  <c r="H77" i="2"/>
  <c r="H94" i="2"/>
  <c r="H111" i="2"/>
  <c r="H123" i="2"/>
  <c r="H127" i="2"/>
  <c r="H139" i="2"/>
  <c r="H143" i="2"/>
  <c r="H155" i="2"/>
  <c r="H172" i="2"/>
  <c r="H187" i="2"/>
  <c r="H201" i="2"/>
  <c r="H205" i="2"/>
  <c r="H211" i="2"/>
  <c r="H219" i="2"/>
  <c r="H227" i="2"/>
  <c r="H235" i="2"/>
  <c r="H243" i="2"/>
  <c r="H251" i="2"/>
  <c r="H259" i="2"/>
  <c r="H267" i="2"/>
  <c r="H275" i="2"/>
  <c r="H283" i="2"/>
  <c r="H291" i="2"/>
  <c r="H299" i="2"/>
  <c r="H307" i="2"/>
  <c r="H315" i="2"/>
  <c r="H323" i="2"/>
  <c r="H331" i="2"/>
  <c r="J331" i="2" s="1"/>
  <c r="H338" i="2"/>
  <c r="H346" i="2"/>
  <c r="H354" i="2"/>
  <c r="H362" i="2"/>
  <c r="H370" i="2"/>
  <c r="H378" i="2"/>
  <c r="H47" i="2"/>
  <c r="H59" i="2"/>
  <c r="H71" i="2"/>
  <c r="H87" i="2"/>
  <c r="H99" i="2"/>
  <c r="H103" i="2"/>
  <c r="H115" i="2"/>
  <c r="H132" i="2"/>
  <c r="H144" i="2"/>
  <c r="H148" i="2"/>
  <c r="H160" i="2"/>
  <c r="H164" i="2"/>
  <c r="H176" i="2"/>
  <c r="H184" i="2"/>
  <c r="H198" i="2"/>
  <c r="H202" i="2"/>
  <c r="H214" i="2"/>
  <c r="H222" i="2"/>
  <c r="H230" i="2"/>
  <c r="H238" i="2"/>
  <c r="H246" i="2"/>
  <c r="H254" i="2"/>
  <c r="H262" i="2"/>
  <c r="H270" i="2"/>
  <c r="H278" i="2"/>
  <c r="H286" i="2"/>
  <c r="H294" i="2"/>
  <c r="H302" i="2"/>
  <c r="H310" i="2"/>
  <c r="H318" i="2"/>
  <c r="H326" i="2"/>
  <c r="H341" i="2"/>
  <c r="H349" i="2"/>
  <c r="H357" i="2"/>
  <c r="J357" i="2" s="1"/>
  <c r="H365" i="2"/>
  <c r="H373" i="2"/>
  <c r="H608" i="2"/>
  <c r="H23" i="2"/>
  <c r="H63" i="2"/>
  <c r="H75" i="2"/>
  <c r="H96" i="2"/>
  <c r="H100" i="2"/>
  <c r="H112" i="2"/>
  <c r="H141" i="2"/>
  <c r="H157" i="2"/>
  <c r="H173" i="2"/>
  <c r="H192" i="2"/>
  <c r="H206" i="2"/>
  <c r="H212" i="2"/>
  <c r="H220" i="2"/>
  <c r="J220" i="2" s="1"/>
  <c r="H228" i="2"/>
  <c r="H236" i="2"/>
  <c r="H244" i="2"/>
  <c r="H252" i="2"/>
  <c r="H260" i="2"/>
  <c r="H268" i="2"/>
  <c r="H276" i="2"/>
  <c r="H284" i="2"/>
  <c r="J284" i="2" s="1"/>
  <c r="H292" i="2"/>
  <c r="J292" i="2" s="1"/>
  <c r="H300" i="2"/>
  <c r="H308" i="2"/>
  <c r="H316" i="2"/>
  <c r="H324" i="2"/>
  <c r="H332" i="2"/>
  <c r="H339" i="2"/>
  <c r="H347" i="2"/>
  <c r="J347" i="2" s="1"/>
  <c r="H355" i="2"/>
  <c r="J355" i="2" s="1"/>
  <c r="H363" i="2"/>
  <c r="H233" i="2"/>
  <c r="H229" i="2"/>
  <c r="H208" i="2"/>
  <c r="H194" i="2"/>
  <c r="H185" i="2"/>
  <c r="H154" i="2"/>
  <c r="H149" i="2"/>
  <c r="H138" i="2"/>
  <c r="H133" i="2"/>
  <c r="H117" i="2"/>
  <c r="H106" i="2"/>
  <c r="H90" i="2"/>
  <c r="H55" i="2"/>
  <c r="H215" i="2"/>
  <c r="H203" i="2"/>
  <c r="H193" i="2"/>
  <c r="H179" i="2"/>
  <c r="H158" i="2"/>
  <c r="H142" i="2"/>
  <c r="H126" i="2"/>
  <c r="H21" i="2"/>
  <c r="J346" i="2"/>
  <c r="I567" i="2"/>
  <c r="I576" i="2"/>
  <c r="I604" i="2"/>
  <c r="I12" i="2"/>
  <c r="I21" i="2"/>
  <c r="I28" i="2"/>
  <c r="I37" i="2"/>
  <c r="I44" i="2"/>
  <c r="I53" i="2"/>
  <c r="I60" i="2"/>
  <c r="I69" i="2"/>
  <c r="I76" i="2"/>
  <c r="I85" i="2"/>
  <c r="I88" i="2"/>
  <c r="I91" i="2"/>
  <c r="I137" i="2"/>
  <c r="J137" i="2" s="1"/>
  <c r="I140" i="2"/>
  <c r="I143" i="2"/>
  <c r="I146" i="2"/>
  <c r="I149" i="2"/>
  <c r="I152" i="2"/>
  <c r="I155" i="2"/>
  <c r="I185" i="2"/>
  <c r="J185" i="2" s="1"/>
  <c r="I193" i="2"/>
  <c r="I201" i="2"/>
  <c r="I568" i="2"/>
  <c r="I587" i="2"/>
  <c r="I595" i="2"/>
  <c r="I600" i="2"/>
  <c r="I609" i="2"/>
  <c r="I19" i="2"/>
  <c r="I26" i="2"/>
  <c r="I35" i="2"/>
  <c r="I42" i="2"/>
  <c r="I51" i="2"/>
  <c r="I58" i="2"/>
  <c r="I67" i="2"/>
  <c r="I74" i="2"/>
  <c r="I83" i="2"/>
  <c r="I113" i="2"/>
  <c r="I116" i="2"/>
  <c r="I119" i="2"/>
  <c r="I122" i="2"/>
  <c r="I125" i="2"/>
  <c r="I128" i="2"/>
  <c r="I131" i="2"/>
  <c r="I177" i="2"/>
  <c r="I180" i="2"/>
  <c r="I188" i="2"/>
  <c r="J188" i="2" s="1"/>
  <c r="I196" i="2"/>
  <c r="I204" i="2"/>
  <c r="I571" i="2"/>
  <c r="I580" i="2"/>
  <c r="I596" i="2"/>
  <c r="I601" i="2"/>
  <c r="I605" i="2"/>
  <c r="I15" i="2"/>
  <c r="J367" i="2"/>
  <c r="I610" i="2"/>
  <c r="I606" i="2"/>
  <c r="I591" i="2"/>
  <c r="I575" i="2"/>
  <c r="I563" i="2"/>
  <c r="I550" i="2"/>
  <c r="H12" i="2"/>
  <c r="I548" i="2"/>
  <c r="I174" i="2"/>
  <c r="H169" i="2"/>
  <c r="I166" i="2"/>
  <c r="J166" i="2" s="1"/>
  <c r="H161" i="2"/>
  <c r="J161" i="2" s="1"/>
  <c r="I158" i="2"/>
  <c r="H153" i="2"/>
  <c r="I150" i="2"/>
  <c r="H145" i="2"/>
  <c r="I142" i="2"/>
  <c r="H137" i="2"/>
  <c r="I134" i="2"/>
  <c r="H129" i="2"/>
  <c r="J129" i="2" s="1"/>
  <c r="I126" i="2"/>
  <c r="H121" i="2"/>
  <c r="I118" i="2"/>
  <c r="H113" i="2"/>
  <c r="I110" i="2"/>
  <c r="H105" i="2"/>
  <c r="I102" i="2"/>
  <c r="H97" i="2"/>
  <c r="I94" i="2"/>
  <c r="H89" i="2"/>
  <c r="I86" i="2"/>
  <c r="H84" i="2"/>
  <c r="H82" i="2"/>
  <c r="H80" i="2"/>
  <c r="H78" i="2"/>
  <c r="H76" i="2"/>
  <c r="H74" i="2"/>
  <c r="H72" i="2"/>
  <c r="H70" i="2"/>
  <c r="H68" i="2"/>
  <c r="H66" i="2"/>
  <c r="H64" i="2"/>
  <c r="H62" i="2"/>
  <c r="H60" i="2"/>
  <c r="H58" i="2"/>
  <c r="H56" i="2"/>
  <c r="H54" i="2"/>
  <c r="H52" i="2"/>
  <c r="H50" i="2"/>
  <c r="H48" i="2"/>
  <c r="H46" i="2"/>
  <c r="H44" i="2"/>
  <c r="H42" i="2"/>
  <c r="H40" i="2"/>
  <c r="H38" i="2"/>
  <c r="H36" i="2"/>
  <c r="H34" i="2"/>
  <c r="H32" i="2"/>
  <c r="H30" i="2"/>
  <c r="H28" i="2"/>
  <c r="H26" i="2"/>
  <c r="H24" i="2"/>
  <c r="H22" i="2"/>
  <c r="H20" i="2"/>
  <c r="H18" i="2"/>
  <c r="H16" i="2"/>
  <c r="H14" i="2"/>
  <c r="I602" i="2"/>
  <c r="I592" i="2"/>
  <c r="F74" i="3"/>
  <c r="AE13" i="2"/>
  <c r="F6" i="2" s="1"/>
  <c r="C41" i="3"/>
  <c r="G12" i="3" s="1"/>
  <c r="G14" i="3" s="1"/>
  <c r="G15" i="3" s="1"/>
  <c r="B26" i="1" s="1"/>
  <c r="A105" i="3"/>
  <c r="A106" i="3" s="1"/>
  <c r="A103" i="3" s="1"/>
  <c r="A41" i="1" s="1"/>
  <c r="C25" i="3"/>
  <c r="C21" i="1"/>
  <c r="B26" i="3"/>
  <c r="M14" i="1"/>
  <c r="J406" i="2"/>
  <c r="J394" i="2"/>
  <c r="J390" i="2"/>
  <c r="J391" i="2"/>
  <c r="J321" i="2"/>
  <c r="J289" i="2"/>
  <c r="J193" i="2"/>
  <c r="J181" i="2"/>
  <c r="J328" i="2"/>
  <c r="J296" i="2"/>
  <c r="J184" i="2"/>
  <c r="J174" i="2"/>
  <c r="J146" i="2"/>
  <c r="J167" i="2"/>
  <c r="I559" i="2"/>
  <c r="I555" i="2"/>
  <c r="G554" i="2"/>
  <c r="I551" i="2"/>
  <c r="G550" i="2"/>
  <c r="I547" i="2"/>
  <c r="F11" i="3"/>
  <c r="F7" i="2"/>
  <c r="I593" i="2"/>
  <c r="I589" i="2"/>
  <c r="G588" i="2"/>
  <c r="I585" i="2"/>
  <c r="G584" i="2"/>
  <c r="I581" i="2"/>
  <c r="G580" i="2"/>
  <c r="I577" i="2"/>
  <c r="G576" i="2"/>
  <c r="I573" i="2"/>
  <c r="G572" i="2"/>
  <c r="I569" i="2"/>
  <c r="G568" i="2"/>
  <c r="I565" i="2"/>
  <c r="G564" i="2"/>
  <c r="I561" i="2"/>
  <c r="G560" i="2"/>
  <c r="I557" i="2"/>
  <c r="G556" i="2"/>
  <c r="I553" i="2"/>
  <c r="G552" i="2"/>
  <c r="I549" i="2"/>
  <c r="G548" i="2"/>
  <c r="G547" i="2"/>
  <c r="I598" i="2"/>
  <c r="I594" i="2"/>
  <c r="G593" i="2"/>
  <c r="I590" i="2"/>
  <c r="G589" i="2"/>
  <c r="I586" i="2"/>
  <c r="G585" i="2"/>
  <c r="I582" i="2"/>
  <c r="G581" i="2"/>
  <c r="I578" i="2"/>
  <c r="G577" i="2"/>
  <c r="I574" i="2"/>
  <c r="G573" i="2"/>
  <c r="I570" i="2"/>
  <c r="G569" i="2"/>
  <c r="I566" i="2"/>
  <c r="G565" i="2"/>
  <c r="I562" i="2"/>
  <c r="G561" i="2"/>
  <c r="I558" i="2"/>
  <c r="G557" i="2"/>
  <c r="I554" i="2"/>
  <c r="G553" i="2"/>
  <c r="H548" i="2"/>
  <c r="H549" i="2"/>
  <c r="H550" i="2"/>
  <c r="H551" i="2"/>
  <c r="J551" i="2" s="1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J567" i="2" s="1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J583" i="2" s="1"/>
  <c r="H584" i="2"/>
  <c r="H585" i="2"/>
  <c r="H586" i="2"/>
  <c r="H587" i="2"/>
  <c r="J587" i="2" s="1"/>
  <c r="H588" i="2"/>
  <c r="H589" i="2"/>
  <c r="H590" i="2"/>
  <c r="H591" i="2"/>
  <c r="H592" i="2"/>
  <c r="H593" i="2"/>
  <c r="H594" i="2"/>
  <c r="H595" i="2"/>
  <c r="H596" i="2"/>
  <c r="H597" i="2"/>
  <c r="J597" i="2" s="1"/>
  <c r="H598" i="2"/>
  <c r="H599" i="2"/>
  <c r="H600" i="2"/>
  <c r="J600" i="2" s="1"/>
  <c r="H601" i="2"/>
  <c r="H602" i="2"/>
  <c r="H603" i="2"/>
  <c r="H604" i="2"/>
  <c r="F92" i="3"/>
  <c r="F73" i="3"/>
  <c r="F91" i="3"/>
  <c r="C42" i="3"/>
  <c r="B24" i="3"/>
  <c r="J61" i="2" l="1"/>
  <c r="J23" i="2"/>
  <c r="N243" i="2"/>
  <c r="C60" i="3"/>
  <c r="N309" i="2"/>
  <c r="N55" i="2"/>
  <c r="L55" i="2" s="1"/>
  <c r="J39" i="2"/>
  <c r="N422" i="2"/>
  <c r="C44" i="3"/>
  <c r="N562" i="2"/>
  <c r="N310" i="2"/>
  <c r="N424" i="2"/>
  <c r="N106" i="2"/>
  <c r="L106" i="2" s="1"/>
  <c r="N311" i="2"/>
  <c r="N99" i="2"/>
  <c r="L99" i="2" s="1"/>
  <c r="N140" i="2"/>
  <c r="N499" i="2"/>
  <c r="N56" i="2"/>
  <c r="L56" i="2" s="1"/>
  <c r="N358" i="2"/>
  <c r="N164" i="2"/>
  <c r="N602" i="2"/>
  <c r="N49" i="2"/>
  <c r="L49" i="2" s="1"/>
  <c r="N318" i="2"/>
  <c r="N128" i="2"/>
  <c r="N592" i="2"/>
  <c r="N462" i="2"/>
  <c r="N478" i="2"/>
  <c r="N306" i="2"/>
  <c r="N16" i="2"/>
  <c r="L16" i="2" s="1"/>
  <c r="N151" i="2"/>
  <c r="N141" i="2"/>
  <c r="N223" i="2"/>
  <c r="N103" i="2"/>
  <c r="L103" i="2" s="1"/>
  <c r="N514" i="2"/>
  <c r="N177" i="2"/>
  <c r="N534" i="2"/>
  <c r="N544" i="2"/>
  <c r="N383" i="2"/>
  <c r="N148" i="2"/>
  <c r="N517" i="2"/>
  <c r="N365" i="2"/>
  <c r="N240" i="2"/>
  <c r="N336" i="2"/>
  <c r="N59" i="2"/>
  <c r="L59" i="2" s="1"/>
  <c r="N546" i="2"/>
  <c r="N200" i="2"/>
  <c r="N581" i="2"/>
  <c r="N549" i="2"/>
  <c r="N407" i="2"/>
  <c r="N22" i="2"/>
  <c r="L22" i="2" s="1"/>
  <c r="N492" i="2"/>
  <c r="N361" i="2"/>
  <c r="N315" i="2"/>
  <c r="N284" i="2"/>
  <c r="N101" i="2"/>
  <c r="L101" i="2" s="1"/>
  <c r="N529" i="2"/>
  <c r="N401" i="2"/>
  <c r="N127" i="2"/>
  <c r="N479" i="2"/>
  <c r="N450" i="2"/>
  <c r="N577" i="2"/>
  <c r="N445" i="2"/>
  <c r="N332" i="2"/>
  <c r="N47" i="2"/>
  <c r="L47" i="2" s="1"/>
  <c r="N388" i="2"/>
  <c r="N370" i="2"/>
  <c r="N159" i="2"/>
  <c r="N319" i="2"/>
  <c r="N503" i="2"/>
  <c r="N421" i="2"/>
  <c r="N518" i="2"/>
  <c r="N266" i="2"/>
  <c r="N129" i="2"/>
  <c r="N230" i="2"/>
  <c r="N381" i="2"/>
  <c r="N14" i="2"/>
  <c r="L14" i="2" s="1"/>
  <c r="N181" i="2"/>
  <c r="N350" i="2"/>
  <c r="N563" i="2"/>
  <c r="N314" i="2"/>
  <c r="N54" i="2"/>
  <c r="L54" i="2" s="1"/>
  <c r="N214" i="2"/>
  <c r="N397" i="2"/>
  <c r="N597" i="2"/>
  <c r="N569" i="2"/>
  <c r="N192" i="2"/>
  <c r="N384" i="2"/>
  <c r="N573" i="2"/>
  <c r="N179" i="2"/>
  <c r="N251" i="2"/>
  <c r="N343" i="2"/>
  <c r="N435" i="2"/>
  <c r="N507" i="2"/>
  <c r="N552" i="2"/>
  <c r="N404" i="2"/>
  <c r="N509" i="2"/>
  <c r="N124" i="2"/>
  <c r="N500" i="2"/>
  <c r="N249" i="2"/>
  <c r="N25" i="2"/>
  <c r="L25" i="2" s="1"/>
  <c r="N225" i="2"/>
  <c r="N248" i="2"/>
  <c r="N477" i="2"/>
  <c r="N63" i="2"/>
  <c r="L63" i="2" s="1"/>
  <c r="N213" i="2"/>
  <c r="N382" i="2"/>
  <c r="N585" i="2"/>
  <c r="N410" i="2"/>
  <c r="N61" i="2"/>
  <c r="L61" i="2" s="1"/>
  <c r="N246" i="2"/>
  <c r="N420" i="2"/>
  <c r="N241" i="2"/>
  <c r="N34" i="2"/>
  <c r="L34" i="2" s="1"/>
  <c r="N201" i="2"/>
  <c r="N393" i="2"/>
  <c r="N591" i="2"/>
  <c r="N183" i="2"/>
  <c r="N255" i="2"/>
  <c r="N351" i="2"/>
  <c r="N439" i="2"/>
  <c r="N511" i="2"/>
  <c r="N560" i="2"/>
  <c r="N334" i="2"/>
  <c r="N490" i="2"/>
  <c r="N449" i="2"/>
  <c r="N85" i="2"/>
  <c r="L85" i="2" s="1"/>
  <c r="N45" i="2"/>
  <c r="L45" i="2" s="1"/>
  <c r="N289" i="2"/>
  <c r="N32" i="2"/>
  <c r="L32" i="2" s="1"/>
  <c r="N158" i="2"/>
  <c r="N501" i="2"/>
  <c r="N196" i="2"/>
  <c r="N586" i="2"/>
  <c r="N160" i="2"/>
  <c r="N554" i="2"/>
  <c r="N247" i="2"/>
  <c r="N415" i="2"/>
  <c r="N566" i="2"/>
  <c r="N217" i="2"/>
  <c r="N464" i="2"/>
  <c r="N216" i="2"/>
  <c r="N390" i="2"/>
  <c r="N73" i="2"/>
  <c r="L73" i="2" s="1"/>
  <c r="N405" i="2"/>
  <c r="N442" i="2"/>
  <c r="N278" i="2"/>
  <c r="N328" i="2"/>
  <c r="N210" i="2"/>
  <c r="N457" i="2"/>
  <c r="N187" i="2"/>
  <c r="N371" i="2"/>
  <c r="N535" i="2"/>
  <c r="N412" i="2"/>
  <c r="N138" i="2"/>
  <c r="N157" i="2"/>
  <c r="N75" i="2"/>
  <c r="L75" i="2" s="1"/>
  <c r="N184" i="2"/>
  <c r="N326" i="2"/>
  <c r="N62" i="2"/>
  <c r="L62" i="2" s="1"/>
  <c r="N76" i="2"/>
  <c r="L76" i="2" s="1"/>
  <c r="N236" i="2"/>
  <c r="N437" i="2"/>
  <c r="N136" i="2"/>
  <c r="N465" i="2"/>
  <c r="N118" i="2"/>
  <c r="N292" i="2"/>
  <c r="N461" i="2"/>
  <c r="N346" i="2"/>
  <c r="N51" i="2"/>
  <c r="L51" i="2" s="1"/>
  <c r="N224" i="2"/>
  <c r="N480" i="2"/>
  <c r="N119" i="2"/>
  <c r="N191" i="2"/>
  <c r="N287" i="2"/>
  <c r="N375" i="2"/>
  <c r="N447" i="2"/>
  <c r="N543" i="2"/>
  <c r="N584" i="2"/>
  <c r="N194" i="2"/>
  <c r="N380" i="2"/>
  <c r="J84" i="2"/>
  <c r="J78" i="2"/>
  <c r="N557" i="2"/>
  <c r="N234" i="2"/>
  <c r="N272" i="2"/>
  <c r="N595" i="2"/>
  <c r="N305" i="2"/>
  <c r="N433" i="2"/>
  <c r="N567" i="2"/>
  <c r="N156" i="2"/>
  <c r="N121" i="2"/>
  <c r="N189" i="2"/>
  <c r="N152" i="2"/>
  <c r="N222" i="2"/>
  <c r="N590" i="2"/>
  <c r="N77" i="2"/>
  <c r="L77" i="2" s="1"/>
  <c r="N452" i="2"/>
  <c r="N41" i="2"/>
  <c r="L41" i="2" s="1"/>
  <c r="N115" i="2"/>
  <c r="N279" i="2"/>
  <c r="N443" i="2"/>
  <c r="N580" i="2"/>
  <c r="N206" i="2"/>
  <c r="N473" i="2"/>
  <c r="N394" i="2"/>
  <c r="N116" i="2"/>
  <c r="N89" i="2"/>
  <c r="L89" i="2" s="1"/>
  <c r="N486" i="2"/>
  <c r="N70" i="2"/>
  <c r="L70" i="2" s="1"/>
  <c r="N125" i="2"/>
  <c r="N198" i="2"/>
  <c r="N496" i="2"/>
  <c r="N79" i="2"/>
  <c r="L79" i="2" s="1"/>
  <c r="N268" i="2"/>
  <c r="N469" i="2"/>
  <c r="N168" i="2"/>
  <c r="N506" i="2"/>
  <c r="N132" i="2"/>
  <c r="N301" i="2"/>
  <c r="N484" i="2"/>
  <c r="N369" i="2"/>
  <c r="N84" i="2"/>
  <c r="L84" i="2" s="1"/>
  <c r="N288" i="2"/>
  <c r="N530" i="2"/>
  <c r="N123" i="2"/>
  <c r="N215" i="2"/>
  <c r="N307" i="2"/>
  <c r="N379" i="2"/>
  <c r="N471" i="2"/>
  <c r="N593" i="2"/>
  <c r="N588" i="2"/>
  <c r="N165" i="2"/>
  <c r="N252" i="2"/>
  <c r="J32" i="2"/>
  <c r="J43" i="2"/>
  <c r="J107" i="2"/>
  <c r="J323" i="2"/>
  <c r="J34" i="2"/>
  <c r="J414" i="2"/>
  <c r="J591" i="2"/>
  <c r="J307" i="2"/>
  <c r="J443" i="2"/>
  <c r="J487" i="2"/>
  <c r="J233" i="2"/>
  <c r="J598" i="2"/>
  <c r="J590" i="2"/>
  <c r="J574" i="2"/>
  <c r="J566" i="2"/>
  <c r="J252" i="2"/>
  <c r="J448" i="2"/>
  <c r="J458" i="2"/>
  <c r="J155" i="2"/>
  <c r="J29" i="2"/>
  <c r="J599" i="2"/>
  <c r="J575" i="2"/>
  <c r="J549" i="2"/>
  <c r="J171" i="2"/>
  <c r="J264" i="2"/>
  <c r="J130" i="2"/>
  <c r="J490" i="2"/>
  <c r="J520" i="2"/>
  <c r="J470" i="2"/>
  <c r="J483" i="2"/>
  <c r="J392" i="2"/>
  <c r="J128" i="2"/>
  <c r="J536" i="2"/>
  <c r="J173" i="2"/>
  <c r="J606" i="2"/>
  <c r="J432" i="2"/>
  <c r="J523" i="2"/>
  <c r="J427" i="2"/>
  <c r="J20" i="2"/>
  <c r="J430" i="2"/>
  <c r="J259" i="2"/>
  <c r="J463" i="2"/>
  <c r="J269" i="2"/>
  <c r="J18" i="2"/>
  <c r="J513" i="2"/>
  <c r="J449" i="2"/>
  <c r="J325" i="2"/>
  <c r="J334" i="2"/>
  <c r="J209" i="2"/>
  <c r="J373" i="2"/>
  <c r="J11" i="2"/>
  <c r="F4" i="1" s="1"/>
  <c r="J110" i="2"/>
  <c r="J65" i="2"/>
  <c r="J232" i="2"/>
  <c r="J150" i="2"/>
  <c r="J279" i="2"/>
  <c r="J410" i="2"/>
  <c r="J595" i="2"/>
  <c r="J579" i="2"/>
  <c r="J149" i="2"/>
  <c r="J165" i="2"/>
  <c r="J221" i="2"/>
  <c r="J501" i="2"/>
  <c r="J397" i="2"/>
  <c r="J277" i="2"/>
  <c r="J474" i="2"/>
  <c r="J525" i="2"/>
  <c r="J67" i="2"/>
  <c r="J413" i="2"/>
  <c r="J250" i="2"/>
  <c r="J315" i="2"/>
  <c r="J468" i="2"/>
  <c r="J404" i="2"/>
  <c r="J370" i="2"/>
  <c r="J69" i="2"/>
  <c r="J50" i="2"/>
  <c r="J112" i="2"/>
  <c r="J288" i="2"/>
  <c r="J125" i="2"/>
  <c r="J204" i="2"/>
  <c r="J122" i="2"/>
  <c r="J154" i="2"/>
  <c r="J71" i="2"/>
  <c r="J148" i="2"/>
  <c r="J294" i="2"/>
  <c r="J72" i="2"/>
  <c r="J561" i="2"/>
  <c r="J577" i="2"/>
  <c r="J245" i="2"/>
  <c r="J451" i="2"/>
  <c r="J340" i="2"/>
  <c r="J482" i="2"/>
  <c r="J400" i="2"/>
  <c r="J494" i="2"/>
  <c r="J314" i="2"/>
  <c r="J439" i="2"/>
  <c r="J516" i="2"/>
  <c r="J226" i="2"/>
  <c r="J368" i="2"/>
  <c r="J56" i="2"/>
  <c r="J124" i="2"/>
  <c r="J511" i="2"/>
  <c r="J422" i="2"/>
  <c r="J200" i="2"/>
  <c r="J384" i="2"/>
  <c r="J528" i="2"/>
  <c r="J316" i="2"/>
  <c r="J192" i="2"/>
  <c r="J500" i="2"/>
  <c r="J473" i="2"/>
  <c r="J342" i="2"/>
  <c r="J135" i="2"/>
  <c r="J82" i="2"/>
  <c r="J421" i="2"/>
  <c r="J274" i="2"/>
  <c r="J435" i="2"/>
  <c r="J475" i="2"/>
  <c r="J320" i="2"/>
  <c r="J496" i="2"/>
  <c r="J419" i="2"/>
  <c r="J405" i="2"/>
  <c r="J205" i="2"/>
  <c r="J134" i="2"/>
  <c r="J197" i="2"/>
  <c r="J450" i="2"/>
  <c r="J151" i="2"/>
  <c r="J459" i="2"/>
  <c r="J359" i="2"/>
  <c r="J282" i="2"/>
  <c r="J479" i="2"/>
  <c r="J343" i="2"/>
  <c r="J280" i="2"/>
  <c r="J216" i="2"/>
  <c r="J492" i="2"/>
  <c r="J428" i="2"/>
  <c r="J374" i="2"/>
  <c r="J30" i="2"/>
  <c r="J529" i="2"/>
  <c r="J465" i="2"/>
  <c r="J401" i="2"/>
  <c r="J335" i="2"/>
  <c r="J208" i="2"/>
  <c r="J344" i="2"/>
  <c r="J318" i="2"/>
  <c r="J254" i="2"/>
  <c r="J12" i="2"/>
  <c r="J186" i="2"/>
  <c r="J89" i="2"/>
  <c r="J31" i="2"/>
  <c r="J159" i="2"/>
  <c r="J17" i="2"/>
  <c r="J164" i="2"/>
  <c r="J365" i="2"/>
  <c r="J230" i="2"/>
  <c r="J426" i="2"/>
  <c r="J437" i="2"/>
  <c r="J213" i="2"/>
  <c r="J495" i="2"/>
  <c r="J537" i="2"/>
  <c r="J409" i="2"/>
  <c r="J352" i="2"/>
  <c r="J120" i="2"/>
  <c r="J162" i="2"/>
  <c r="J201" i="2"/>
  <c r="J121" i="2"/>
  <c r="J235" i="2"/>
  <c r="J348" i="2"/>
  <c r="J509" i="2"/>
  <c r="J515" i="2"/>
  <c r="J309" i="2"/>
  <c r="J105" i="2"/>
  <c r="J488" i="2"/>
  <c r="J228" i="2"/>
  <c r="J544" i="2"/>
  <c r="J182" i="2"/>
  <c r="J75" i="2"/>
  <c r="J158" i="2"/>
  <c r="J330" i="2"/>
  <c r="J142" i="2"/>
  <c r="J526" i="2"/>
  <c r="J445" i="2"/>
  <c r="J35" i="2"/>
  <c r="J354" i="2"/>
  <c r="J139" i="2"/>
  <c r="J407" i="2"/>
  <c r="J339" i="2"/>
  <c r="J276" i="2"/>
  <c r="J212" i="2"/>
  <c r="J73" i="2"/>
  <c r="J484" i="2"/>
  <c r="J420" i="2"/>
  <c r="J353" i="2"/>
  <c r="J127" i="2"/>
  <c r="J22" i="2"/>
  <c r="J521" i="2"/>
  <c r="J457" i="2"/>
  <c r="J393" i="2"/>
  <c r="J332" i="2"/>
  <c r="J268" i="2"/>
  <c r="J169" i="2"/>
  <c r="J37" i="2"/>
  <c r="J319" i="2"/>
  <c r="J255" i="2"/>
  <c r="J88" i="2"/>
  <c r="J336" i="2"/>
  <c r="J281" i="2"/>
  <c r="J217" i="2"/>
  <c r="J62" i="2"/>
  <c r="J310" i="2"/>
  <c r="J246" i="2"/>
  <c r="J160" i="2"/>
  <c r="J80" i="2"/>
  <c r="J153" i="2"/>
  <c r="J86" i="2"/>
  <c r="J24" i="2"/>
  <c r="J183" i="2"/>
  <c r="J113" i="2"/>
  <c r="J74" i="2"/>
  <c r="J607" i="2"/>
  <c r="J156" i="2"/>
  <c r="J92" i="2"/>
  <c r="J237" i="2"/>
  <c r="J293" i="2"/>
  <c r="J133" i="2"/>
  <c r="J341" i="2"/>
  <c r="J224" i="2"/>
  <c r="J386" i="2"/>
  <c r="J389" i="2"/>
  <c r="J189" i="2"/>
  <c r="J175" i="2"/>
  <c r="J360" i="2"/>
  <c r="J382" i="2"/>
  <c r="J229" i="2"/>
  <c r="J555" i="2"/>
  <c r="J138" i="2"/>
  <c r="J324" i="2"/>
  <c r="J351" i="2"/>
  <c r="J241" i="2"/>
  <c r="J559" i="2"/>
  <c r="J358" i="2"/>
  <c r="J582" i="2"/>
  <c r="J558" i="2"/>
  <c r="J571" i="2"/>
  <c r="J180" i="2"/>
  <c r="J301" i="2"/>
  <c r="J356" i="2"/>
  <c r="J308" i="2"/>
  <c r="J157" i="2"/>
  <c r="J131" i="2"/>
  <c r="J512" i="2"/>
  <c r="J440" i="2"/>
  <c r="J109" i="2"/>
  <c r="J60" i="2"/>
  <c r="J540" i="2"/>
  <c r="J247" i="2"/>
  <c r="J273" i="2"/>
  <c r="J53" i="2"/>
  <c r="J79" i="2"/>
  <c r="J15" i="2"/>
  <c r="J177" i="2"/>
  <c r="N385" i="2"/>
  <c r="J387" i="2"/>
  <c r="J25" i="2"/>
  <c r="J266" i="2"/>
  <c r="J510" i="2"/>
  <c r="J119" i="2"/>
  <c r="B23" i="1"/>
  <c r="A28" i="1" s="1"/>
  <c r="B31" i="3"/>
  <c r="J196" i="2"/>
  <c r="J603" i="2"/>
  <c r="J563" i="2"/>
  <c r="J553" i="2"/>
  <c r="J569" i="2"/>
  <c r="J585" i="2"/>
  <c r="N400" i="2"/>
  <c r="N208" i="2"/>
  <c r="N12" i="2"/>
  <c r="L12" i="2" s="1"/>
  <c r="N166" i="2"/>
  <c r="J52" i="2"/>
  <c r="J429" i="2"/>
  <c r="N440" i="2"/>
  <c r="N65" i="2"/>
  <c r="L65" i="2" s="1"/>
  <c r="N257" i="2"/>
  <c r="N413" i="2"/>
  <c r="N606" i="2"/>
  <c r="N126" i="2"/>
  <c r="N245" i="2"/>
  <c r="N396" i="2"/>
  <c r="N524" i="2"/>
  <c r="N186" i="2"/>
  <c r="N497" i="2"/>
  <c r="N64" i="2"/>
  <c r="L64" i="2" s="1"/>
  <c r="N205" i="2"/>
  <c r="N333" i="2"/>
  <c r="N470" i="2"/>
  <c r="N273" i="2"/>
  <c r="N538" i="2"/>
  <c r="N114" i="2"/>
  <c r="N274" i="2"/>
  <c r="N448" i="2"/>
  <c r="N559" i="2"/>
  <c r="N147" i="2"/>
  <c r="N211" i="2"/>
  <c r="N275" i="2"/>
  <c r="N339" i="2"/>
  <c r="N403" i="2"/>
  <c r="N467" i="2"/>
  <c r="N531" i="2"/>
  <c r="N548" i="2"/>
  <c r="N610" i="2"/>
  <c r="N322" i="2"/>
  <c r="N69" i="2"/>
  <c r="L69" i="2" s="1"/>
  <c r="N368" i="2"/>
  <c r="J123" i="2"/>
  <c r="J145" i="2"/>
  <c r="J349" i="2"/>
  <c r="J118" i="2"/>
  <c r="K1" i="2"/>
  <c r="B28" i="3" s="1"/>
  <c r="B29" i="3" s="1"/>
  <c r="B25" i="1" s="1"/>
  <c r="N571" i="2"/>
  <c r="N513" i="2"/>
  <c r="N354" i="2"/>
  <c r="N308" i="2"/>
  <c r="N290" i="2"/>
  <c r="N244" i="2"/>
  <c r="N226" i="2"/>
  <c r="N180" i="2"/>
  <c r="N162" i="2"/>
  <c r="N133" i="2"/>
  <c r="N66" i="2"/>
  <c r="L66" i="2" s="1"/>
  <c r="N50" i="2"/>
  <c r="L50" i="2" s="1"/>
  <c r="N551" i="2"/>
  <c r="N532" i="2"/>
  <c r="N482" i="2"/>
  <c r="N453" i="2"/>
  <c r="N436" i="2"/>
  <c r="N418" i="2"/>
  <c r="N389" i="2"/>
  <c r="N366" i="2"/>
  <c r="N302" i="2"/>
  <c r="N238" i="2"/>
  <c r="N122" i="2"/>
  <c r="N88" i="2"/>
  <c r="L88" i="2" s="1"/>
  <c r="N39" i="2"/>
  <c r="L39" i="2" s="1"/>
  <c r="N29" i="2"/>
  <c r="L29" i="2" s="1"/>
  <c r="N494" i="2"/>
  <c r="N430" i="2"/>
  <c r="N372" i="2"/>
  <c r="N325" i="2"/>
  <c r="N261" i="2"/>
  <c r="N197" i="2"/>
  <c r="N174" i="2"/>
  <c r="N23" i="2"/>
  <c r="L23" i="2" s="1"/>
  <c r="N13" i="2"/>
  <c r="L13" i="2" s="1"/>
  <c r="N594" i="2"/>
  <c r="N408" i="2"/>
  <c r="N30" i="2"/>
  <c r="L30" i="2" s="1"/>
  <c r="N19" i="2"/>
  <c r="L19" i="2" s="1"/>
  <c r="N153" i="2"/>
  <c r="N281" i="2"/>
  <c r="N409" i="2"/>
  <c r="N108" i="2"/>
  <c r="L108" i="2" s="1"/>
  <c r="N212" i="2"/>
  <c r="N340" i="2"/>
  <c r="N468" i="2"/>
  <c r="N608" i="2"/>
  <c r="N576" i="2"/>
  <c r="N607" i="2"/>
  <c r="N579" i="2"/>
  <c r="N527" i="2"/>
  <c r="N495" i="2"/>
  <c r="N463" i="2"/>
  <c r="N431" i="2"/>
  <c r="N399" i="2"/>
  <c r="N367" i="2"/>
  <c r="N335" i="2"/>
  <c r="N303" i="2"/>
  <c r="N271" i="2"/>
  <c r="N239" i="2"/>
  <c r="N207" i="2"/>
  <c r="N175" i="2"/>
  <c r="N143" i="2"/>
  <c r="N111" i="2"/>
  <c r="N550" i="2"/>
  <c r="N521" i="2"/>
  <c r="N434" i="2"/>
  <c r="N352" i="2"/>
  <c r="N265" i="2"/>
  <c r="N178" i="2"/>
  <c r="N95" i="2"/>
  <c r="L95" i="2" s="1"/>
  <c r="N21" i="2"/>
  <c r="L21" i="2" s="1"/>
  <c r="N392" i="2"/>
  <c r="N264" i="2"/>
  <c r="N525" i="2"/>
  <c r="N438" i="2"/>
  <c r="N356" i="2"/>
  <c r="N269" i="2"/>
  <c r="N182" i="2"/>
  <c r="N87" i="2"/>
  <c r="L87" i="2" s="1"/>
  <c r="N44" i="2"/>
  <c r="L44" i="2" s="1"/>
  <c r="N488" i="2"/>
  <c r="N296" i="2"/>
  <c r="N154" i="2"/>
  <c r="N542" i="2"/>
  <c r="N460" i="2"/>
  <c r="N373" i="2"/>
  <c r="N286" i="2"/>
  <c r="N204" i="2"/>
  <c r="N117" i="2"/>
  <c r="N60" i="2"/>
  <c r="L60" i="2" s="1"/>
  <c r="N537" i="2"/>
  <c r="N285" i="2"/>
  <c r="N454" i="2"/>
  <c r="N92" i="2"/>
  <c r="L92" i="2" s="1"/>
  <c r="N253" i="2"/>
  <c r="N536" i="2"/>
  <c r="N86" i="2"/>
  <c r="L86" i="2" s="1"/>
  <c r="N294" i="2"/>
  <c r="N35" i="2"/>
  <c r="L35" i="2" s="1"/>
  <c r="N46" i="2"/>
  <c r="L46" i="2" s="1"/>
  <c r="N71" i="2"/>
  <c r="L71" i="2" s="1"/>
  <c r="N185" i="2"/>
  <c r="N313" i="2"/>
  <c r="N441" i="2"/>
  <c r="N15" i="2"/>
  <c r="L15" i="2" s="1"/>
  <c r="N193" i="2"/>
  <c r="N36" i="2"/>
  <c r="L36" i="2" s="1"/>
  <c r="N176" i="2"/>
  <c r="N432" i="2"/>
  <c r="N130" i="2"/>
  <c r="N258" i="2"/>
  <c r="N504" i="2"/>
  <c r="N600" i="2"/>
  <c r="N568" i="2"/>
  <c r="N589" i="2"/>
  <c r="N561" i="2"/>
  <c r="N487" i="2"/>
  <c r="N455" i="2"/>
  <c r="N423" i="2"/>
  <c r="N359" i="2"/>
  <c r="N295" i="2"/>
  <c r="N231" i="2"/>
  <c r="N167" i="2"/>
  <c r="N82" i="2"/>
  <c r="L82" i="2" s="1"/>
  <c r="N498" i="2"/>
  <c r="N329" i="2"/>
  <c r="N508" i="2"/>
  <c r="N52" i="2"/>
  <c r="L52" i="2" s="1"/>
  <c r="N31" i="2"/>
  <c r="L31" i="2" s="1"/>
  <c r="N170" i="2"/>
  <c r="N298" i="2"/>
  <c r="N426" i="2"/>
  <c r="N20" i="2"/>
  <c r="L20" i="2" s="1"/>
  <c r="N120" i="2"/>
  <c r="N229" i="2"/>
  <c r="N357" i="2"/>
  <c r="N485" i="2"/>
  <c r="N604" i="2"/>
  <c r="N572" i="2"/>
  <c r="N598" i="2"/>
  <c r="N570" i="2"/>
  <c r="N523" i="2"/>
  <c r="N491" i="2"/>
  <c r="N459" i="2"/>
  <c r="N427" i="2"/>
  <c r="N395" i="2"/>
  <c r="N363" i="2"/>
  <c r="N331" i="2"/>
  <c r="N299" i="2"/>
  <c r="N267" i="2"/>
  <c r="N235" i="2"/>
  <c r="N203" i="2"/>
  <c r="N171" i="2"/>
  <c r="N139" i="2"/>
  <c r="N98" i="2"/>
  <c r="L98" i="2" s="1"/>
  <c r="N609" i="2"/>
  <c r="N512" i="2"/>
  <c r="N425" i="2"/>
  <c r="N338" i="2"/>
  <c r="N256" i="2"/>
  <c r="N169" i="2"/>
  <c r="N91" i="2"/>
  <c r="L91" i="2" s="1"/>
  <c r="N17" i="2"/>
  <c r="L17" i="2" s="1"/>
  <c r="N378" i="2"/>
  <c r="N250" i="2"/>
  <c r="N516" i="2"/>
  <c r="N429" i="2"/>
  <c r="N342" i="2"/>
  <c r="N260" i="2"/>
  <c r="N173" i="2"/>
  <c r="N80" i="2"/>
  <c r="L80" i="2" s="1"/>
  <c r="N27" i="2"/>
  <c r="L27" i="2" s="1"/>
  <c r="N474" i="2"/>
  <c r="N282" i="2"/>
  <c r="N145" i="2"/>
  <c r="N533" i="2"/>
  <c r="N446" i="2"/>
  <c r="N364" i="2"/>
  <c r="N277" i="2"/>
  <c r="N190" i="2"/>
  <c r="N105" i="2"/>
  <c r="L105" i="2" s="1"/>
  <c r="N43" i="2"/>
  <c r="L43" i="2" s="1"/>
  <c r="N528" i="2"/>
  <c r="N344" i="2"/>
  <c r="N18" i="2"/>
  <c r="L18" i="2" s="1"/>
  <c r="N599" i="2"/>
  <c r="N97" i="2"/>
  <c r="L97" i="2" s="1"/>
  <c r="N312" i="2"/>
  <c r="N555" i="2"/>
  <c r="N11" i="2"/>
  <c r="L11" i="2" s="1"/>
  <c r="N110" i="2"/>
  <c r="L110" i="2" s="1"/>
  <c r="N353" i="2"/>
  <c r="N40" i="2"/>
  <c r="L40" i="2" s="1"/>
  <c r="N57" i="2"/>
  <c r="L57" i="2" s="1"/>
  <c r="N93" i="2"/>
  <c r="L93" i="2" s="1"/>
  <c r="N202" i="2"/>
  <c r="N330" i="2"/>
  <c r="N458" i="2"/>
  <c r="N526" i="2"/>
  <c r="N304" i="2"/>
  <c r="N37" i="2"/>
  <c r="L37" i="2" s="1"/>
  <c r="N386" i="2"/>
  <c r="N519" i="2"/>
  <c r="N391" i="2"/>
  <c r="N327" i="2"/>
  <c r="N263" i="2"/>
  <c r="N199" i="2"/>
  <c r="N135" i="2"/>
  <c r="N603" i="2"/>
  <c r="N416" i="2"/>
  <c r="N242" i="2"/>
  <c r="N94" i="2"/>
  <c r="L94" i="2" s="1"/>
  <c r="N545" i="2"/>
  <c r="N262" i="2"/>
  <c r="N58" i="2"/>
  <c r="L58" i="2" s="1"/>
  <c r="N188" i="2"/>
  <c r="N316" i="2"/>
  <c r="N444" i="2"/>
  <c r="N42" i="2"/>
  <c r="L42" i="2" s="1"/>
  <c r="N142" i="2"/>
  <c r="N270" i="2"/>
  <c r="N398" i="2"/>
  <c r="N522" i="2"/>
  <c r="N596" i="2"/>
  <c r="N564" i="2"/>
  <c r="N575" i="2"/>
  <c r="N547" i="2"/>
  <c r="N515" i="2"/>
  <c r="N483" i="2"/>
  <c r="N451" i="2"/>
  <c r="N419" i="2"/>
  <c r="N387" i="2"/>
  <c r="N355" i="2"/>
  <c r="N323" i="2"/>
  <c r="N291" i="2"/>
  <c r="N259" i="2"/>
  <c r="N227" i="2"/>
  <c r="N195" i="2"/>
  <c r="N163" i="2"/>
  <c r="N131" i="2"/>
  <c r="N605" i="2"/>
  <c r="N565" i="2"/>
  <c r="N489" i="2"/>
  <c r="N402" i="2"/>
  <c r="N320" i="2"/>
  <c r="N233" i="2"/>
  <c r="N146" i="2"/>
  <c r="N74" i="2"/>
  <c r="L74" i="2" s="1"/>
  <c r="N553" i="2"/>
  <c r="N360" i="2"/>
  <c r="N218" i="2"/>
  <c r="N493" i="2"/>
  <c r="N406" i="2"/>
  <c r="N324" i="2"/>
  <c r="N237" i="2"/>
  <c r="N150" i="2"/>
  <c r="N67" i="2"/>
  <c r="L67" i="2" s="1"/>
  <c r="N558" i="2"/>
  <c r="N456" i="2"/>
  <c r="N209" i="2"/>
  <c r="N601" i="2"/>
  <c r="N510" i="2"/>
  <c r="N428" i="2"/>
  <c r="N341" i="2"/>
  <c r="N254" i="2"/>
  <c r="N172" i="2"/>
  <c r="N90" i="2"/>
  <c r="L90" i="2" s="1"/>
  <c r="N26" i="2"/>
  <c r="L26" i="2" s="1"/>
  <c r="N505" i="2"/>
  <c r="N472" i="2"/>
  <c r="N134" i="2"/>
  <c r="N109" i="2"/>
  <c r="L109" i="2" s="1"/>
  <c r="N376" i="2"/>
  <c r="N28" i="2"/>
  <c r="L28" i="2" s="1"/>
  <c r="N161" i="2"/>
  <c r="N417" i="2"/>
  <c r="N72" i="2"/>
  <c r="L72" i="2" s="1"/>
  <c r="N78" i="2"/>
  <c r="L78" i="2" s="1"/>
  <c r="N104" i="2"/>
  <c r="L104" i="2" s="1"/>
  <c r="N220" i="2"/>
  <c r="N348" i="2"/>
  <c r="N476" i="2"/>
  <c r="N112" i="2"/>
  <c r="N578" i="2"/>
  <c r="N321" i="2"/>
  <c r="J210" i="2"/>
  <c r="N587" i="2"/>
  <c r="N293" i="2"/>
  <c r="N53" i="2"/>
  <c r="L53" i="2" s="1"/>
  <c r="N362" i="2"/>
  <c r="N107" i="2"/>
  <c r="L107" i="2" s="1"/>
  <c r="N349" i="2"/>
  <c r="N583" i="2"/>
  <c r="N377" i="2"/>
  <c r="N144" i="2"/>
  <c r="N68" i="2"/>
  <c r="L68" i="2" s="1"/>
  <c r="N481" i="2"/>
  <c r="N81" i="2"/>
  <c r="L81" i="2" s="1"/>
  <c r="N317" i="2"/>
  <c r="N38" i="2"/>
  <c r="L38" i="2" s="1"/>
  <c r="N83" i="2"/>
  <c r="L83" i="2" s="1"/>
  <c r="N100" i="2"/>
  <c r="L100" i="2" s="1"/>
  <c r="N33" i="2"/>
  <c r="L33" i="2" s="1"/>
  <c r="N149" i="2"/>
  <c r="N300" i="2"/>
  <c r="N414" i="2"/>
  <c r="N574" i="2"/>
  <c r="N232" i="2"/>
  <c r="N520" i="2"/>
  <c r="N102" i="2"/>
  <c r="L102" i="2" s="1"/>
  <c r="N228" i="2"/>
  <c r="N374" i="2"/>
  <c r="N502" i="2"/>
  <c r="N337" i="2"/>
  <c r="N24" i="2"/>
  <c r="L24" i="2" s="1"/>
  <c r="N137" i="2"/>
  <c r="N297" i="2"/>
  <c r="N466" i="2"/>
  <c r="N582" i="2"/>
  <c r="N155" i="2"/>
  <c r="N219" i="2"/>
  <c r="N283" i="2"/>
  <c r="N347" i="2"/>
  <c r="N411" i="2"/>
  <c r="N475" i="2"/>
  <c r="N539" i="2"/>
  <c r="N556" i="2"/>
  <c r="J461" i="2"/>
  <c r="N541" i="2"/>
  <c r="N276" i="2"/>
  <c r="N48" i="2"/>
  <c r="L48" i="2" s="1"/>
  <c r="N345" i="2"/>
  <c r="N96" i="2"/>
  <c r="L96" i="2" s="1"/>
  <c r="N280" i="2"/>
  <c r="J592" i="2"/>
  <c r="J260" i="2"/>
  <c r="J539" i="2"/>
  <c r="J126" i="2"/>
  <c r="J179" i="2"/>
  <c r="J415" i="2"/>
  <c r="J85" i="2"/>
  <c r="J143" i="2"/>
  <c r="J272" i="2"/>
  <c r="J55" i="2"/>
  <c r="J327" i="2"/>
  <c r="J263" i="2"/>
  <c r="J117" i="2"/>
  <c r="J91" i="2"/>
  <c r="J176" i="2"/>
  <c r="J83" i="2"/>
  <c r="J191" i="2"/>
  <c r="J81" i="2"/>
  <c r="J100" i="2"/>
  <c r="N540" i="2"/>
  <c r="N221" i="2"/>
  <c r="J251" i="2"/>
  <c r="J532" i="2"/>
  <c r="J290" i="2"/>
  <c r="J111" i="2"/>
  <c r="J14" i="2"/>
  <c r="J505" i="2"/>
  <c r="J441" i="2"/>
  <c r="J243" i="2"/>
  <c r="J239" i="2"/>
  <c r="J195" i="2"/>
  <c r="J68" i="2"/>
  <c r="J608" i="2"/>
  <c r="J605" i="2"/>
  <c r="J58" i="2"/>
  <c r="J140" i="2"/>
  <c r="J604" i="2"/>
  <c r="J596" i="2"/>
  <c r="J267" i="2"/>
  <c r="J453" i="2"/>
  <c r="J531" i="2"/>
  <c r="J467" i="2"/>
  <c r="J522" i="2"/>
  <c r="J97" i="2"/>
  <c r="J514" i="2"/>
  <c r="J234" i="2"/>
  <c r="J21" i="2"/>
  <c r="J507" i="2"/>
  <c r="J93" i="2"/>
  <c r="J447" i="2"/>
  <c r="J524" i="2"/>
  <c r="J258" i="2"/>
  <c r="J77" i="2"/>
  <c r="J609" i="2"/>
  <c r="J497" i="2"/>
  <c r="J433" i="2"/>
  <c r="J106" i="2"/>
  <c r="J295" i="2"/>
  <c r="J66" i="2"/>
  <c r="J376" i="2"/>
  <c r="J41" i="2"/>
  <c r="J286" i="2"/>
  <c r="J222" i="2"/>
  <c r="J115" i="2"/>
  <c r="J59" i="2"/>
  <c r="J144" i="2"/>
  <c r="J63" i="2"/>
  <c r="J104" i="2"/>
  <c r="J49" i="2"/>
  <c r="J132" i="2"/>
  <c r="J36" i="2"/>
  <c r="J378" i="2"/>
  <c r="J48" i="2"/>
  <c r="J499" i="2"/>
  <c r="J206" i="2"/>
  <c r="J388" i="2"/>
  <c r="J64" i="2"/>
  <c r="J489" i="2"/>
  <c r="J57" i="2"/>
  <c r="J278" i="2"/>
  <c r="J594" i="2"/>
  <c r="J578" i="2"/>
  <c r="J570" i="2"/>
  <c r="J547" i="2"/>
  <c r="J299" i="2"/>
  <c r="J519" i="2"/>
  <c r="J379" i="2"/>
  <c r="J498" i="2"/>
  <c r="J527" i="2"/>
  <c r="J533" i="2"/>
  <c r="J502" i="2"/>
  <c r="J478" i="2"/>
  <c r="J491" i="2"/>
  <c r="J187" i="2"/>
  <c r="J218" i="2"/>
  <c r="J102" i="2"/>
  <c r="J27" i="2"/>
  <c r="J508" i="2"/>
  <c r="J444" i="2"/>
  <c r="J380" i="2"/>
  <c r="J51" i="2"/>
  <c r="J545" i="2"/>
  <c r="J481" i="2"/>
  <c r="J417" i="2"/>
  <c r="J90" i="2"/>
  <c r="J215" i="2"/>
  <c r="J54" i="2"/>
  <c r="J136" i="2"/>
  <c r="J270" i="2"/>
  <c r="J198" i="2"/>
  <c r="J99" i="2"/>
  <c r="J19" i="2"/>
  <c r="J202" i="2"/>
  <c r="J47" i="2"/>
  <c r="J207" i="2"/>
  <c r="J98" i="2"/>
  <c r="J33" i="2"/>
  <c r="J116" i="2"/>
  <c r="J518" i="2"/>
  <c r="J506" i="2"/>
  <c r="J454" i="2"/>
  <c r="J227" i="2"/>
  <c r="J452" i="2"/>
  <c r="J425" i="2"/>
  <c r="J94" i="2"/>
  <c r="J287" i="2"/>
  <c r="J152" i="2"/>
  <c r="J214" i="2"/>
  <c r="J28" i="2"/>
  <c r="J42" i="2"/>
  <c r="J375" i="2"/>
  <c r="J602" i="2"/>
  <c r="J586" i="2"/>
  <c r="J562" i="2"/>
  <c r="A69" i="3"/>
  <c r="A70" i="3" s="1"/>
  <c r="A71" i="3" s="1"/>
  <c r="A72" i="3" s="1"/>
  <c r="J601" i="2"/>
  <c r="J306" i="2"/>
  <c r="J546" i="2"/>
  <c r="J535" i="2"/>
  <c r="J44" i="2"/>
  <c r="J543" i="2"/>
  <c r="J503" i="2"/>
  <c r="J424" i="2"/>
  <c r="J469" i="2"/>
  <c r="J464" i="2"/>
  <c r="J542" i="2"/>
  <c r="J477" i="2"/>
  <c r="J291" i="2"/>
  <c r="J423" i="2"/>
  <c r="J283" i="2"/>
  <c r="J219" i="2"/>
  <c r="J96" i="2"/>
  <c r="J610" i="2"/>
  <c r="J436" i="2"/>
  <c r="J377" i="2"/>
  <c r="J46" i="2"/>
  <c r="J275" i="2"/>
  <c r="J211" i="2"/>
  <c r="J76" i="2"/>
  <c r="J271" i="2"/>
  <c r="J203" i="2"/>
  <c r="J45" i="2"/>
  <c r="J13" i="2"/>
  <c r="J326" i="2"/>
  <c r="J262" i="2"/>
  <c r="J87" i="2"/>
  <c r="J16" i="2"/>
  <c r="J194" i="2"/>
  <c r="J40" i="2"/>
  <c r="J199" i="2"/>
  <c r="J95" i="2"/>
  <c r="J26" i="2"/>
  <c r="J172" i="2"/>
  <c r="J108" i="2"/>
  <c r="C26" i="3"/>
  <c r="C22" i="1"/>
  <c r="J548" i="2"/>
  <c r="J556" i="2"/>
  <c r="J564" i="2"/>
  <c r="J572" i="2"/>
  <c r="J580" i="2"/>
  <c r="J588" i="2"/>
  <c r="G92" i="3"/>
  <c r="H92" i="3" s="1"/>
  <c r="J593" i="2"/>
  <c r="J554" i="2"/>
  <c r="J552" i="2"/>
  <c r="J560" i="2"/>
  <c r="J568" i="2"/>
  <c r="J576" i="2"/>
  <c r="J584" i="2"/>
  <c r="C43" i="3"/>
  <c r="C46" i="3" s="1"/>
  <c r="B21" i="1"/>
  <c r="G91" i="3"/>
  <c r="H91" i="3" s="1"/>
  <c r="J557" i="2"/>
  <c r="J565" i="2"/>
  <c r="J573" i="2"/>
  <c r="J581" i="2"/>
  <c r="J589" i="2"/>
  <c r="J550" i="2"/>
  <c r="M15" i="1"/>
  <c r="K11" i="2" l="1"/>
  <c r="K13" i="2"/>
  <c r="K92" i="2"/>
  <c r="K51" i="2"/>
  <c r="K48" i="2"/>
  <c r="K58" i="2"/>
  <c r="K55" i="2"/>
  <c r="K32" i="2"/>
  <c r="K30" i="2"/>
  <c r="K42" i="2"/>
  <c r="K107" i="2"/>
  <c r="K67" i="2"/>
  <c r="K47" i="2"/>
  <c r="K24" i="2"/>
  <c r="K17" i="2"/>
  <c r="K78" i="2"/>
  <c r="K96" i="2"/>
  <c r="K64" i="2"/>
  <c r="K21" i="2"/>
  <c r="K85" i="2"/>
  <c r="K53" i="2"/>
  <c r="K35" i="2"/>
  <c r="K72" i="2"/>
  <c r="K20" i="2"/>
  <c r="K16" i="2"/>
  <c r="K76" i="2"/>
  <c r="K19" i="2"/>
  <c r="K90" i="2"/>
  <c r="K27" i="2"/>
  <c r="K49" i="2"/>
  <c r="K41" i="2"/>
  <c r="K77" i="2"/>
  <c r="K68" i="2"/>
  <c r="K14" i="2"/>
  <c r="K100" i="2"/>
  <c r="K91" i="2"/>
  <c r="K65" i="2"/>
  <c r="K73" i="2"/>
  <c r="K95" i="2"/>
  <c r="K29" i="2"/>
  <c r="K38" i="2"/>
  <c r="K106" i="2"/>
  <c r="K89" i="2"/>
  <c r="K109" i="2"/>
  <c r="K37" i="2"/>
  <c r="K45" i="2"/>
  <c r="K57" i="2"/>
  <c r="K12" i="2"/>
  <c r="K25" i="2"/>
  <c r="K75" i="2"/>
  <c r="K40" i="2"/>
  <c r="K28" i="2"/>
  <c r="K83" i="2"/>
  <c r="K108" i="2"/>
  <c r="K99" i="2"/>
  <c r="K101" i="2"/>
  <c r="K70" i="2"/>
  <c r="K61" i="2"/>
  <c r="K81" i="2"/>
  <c r="K86" i="2"/>
  <c r="K88" i="2"/>
  <c r="K94" i="2"/>
  <c r="K103" i="2"/>
  <c r="K63" i="2"/>
  <c r="K66" i="2"/>
  <c r="K105" i="2"/>
  <c r="K71" i="2"/>
  <c r="K84" i="2"/>
  <c r="K98" i="2"/>
  <c r="K59" i="2"/>
  <c r="K43" i="2"/>
  <c r="K79" i="2"/>
  <c r="K82" i="2"/>
  <c r="K34" i="2"/>
  <c r="K93" i="2"/>
  <c r="K23" i="2"/>
  <c r="K52" i="2"/>
  <c r="K62" i="2"/>
  <c r="K54" i="2"/>
  <c r="K36" i="2"/>
  <c r="K87" i="2"/>
  <c r="K102" i="2"/>
  <c r="K104" i="2"/>
  <c r="K50" i="2"/>
  <c r="K110" i="2"/>
  <c r="K80" i="2"/>
  <c r="K26" i="2"/>
  <c r="K46" i="2"/>
  <c r="K44" i="2"/>
  <c r="K33" i="2"/>
  <c r="K39" i="2"/>
  <c r="K97" i="2"/>
  <c r="K69" i="2"/>
  <c r="K31" i="2"/>
  <c r="K15" i="2"/>
  <c r="K60" i="2"/>
  <c r="K74" i="2"/>
  <c r="K22" i="2"/>
  <c r="K56" i="2"/>
  <c r="K18" i="2"/>
  <c r="A29" i="1"/>
  <c r="K115" i="2"/>
  <c r="G16" i="3"/>
  <c r="G75" i="3" s="1"/>
  <c r="B75" i="3" s="1"/>
  <c r="A30" i="1"/>
  <c r="E1" i="2"/>
  <c r="Z1" i="1" s="1"/>
  <c r="K600" i="2"/>
  <c r="K123" i="2"/>
  <c r="C23" i="1"/>
  <c r="C45" i="3"/>
  <c r="E47" i="3" s="1"/>
  <c r="D47" i="3" s="1"/>
  <c r="D37" i="3"/>
  <c r="C37" i="3" s="1"/>
  <c r="R4" i="3"/>
  <c r="R5" i="3" s="1"/>
  <c r="D38" i="3"/>
  <c r="C38" i="3" s="1"/>
  <c r="B29" i="1" s="1"/>
  <c r="D39" i="3"/>
  <c r="C39" i="3" s="1"/>
  <c r="B30" i="1" s="1"/>
  <c r="B24" i="1"/>
  <c r="K119" i="2"/>
  <c r="K135" i="2"/>
  <c r="K151" i="2"/>
  <c r="K167" i="2"/>
  <c r="K183" i="2"/>
  <c r="K199" i="2"/>
  <c r="K215" i="2"/>
  <c r="K231" i="2"/>
  <c r="K247" i="2"/>
  <c r="K263" i="2"/>
  <c r="K279" i="2"/>
  <c r="K295" i="2"/>
  <c r="K311" i="2"/>
  <c r="K327" i="2"/>
  <c r="K343" i="2"/>
  <c r="K359" i="2"/>
  <c r="K375" i="2"/>
  <c r="K391" i="2"/>
  <c r="K407" i="2"/>
  <c r="K423" i="2"/>
  <c r="K439" i="2"/>
  <c r="K455" i="2"/>
  <c r="K471" i="2"/>
  <c r="K487" i="2"/>
  <c r="K503" i="2"/>
  <c r="K519" i="2"/>
  <c r="K535" i="2"/>
  <c r="K551" i="2"/>
  <c r="K567" i="2"/>
  <c r="K583" i="2"/>
  <c r="K599" i="2"/>
  <c r="K118" i="2"/>
  <c r="K134" i="2"/>
  <c r="K150" i="2"/>
  <c r="K166" i="2"/>
  <c r="K182" i="2"/>
  <c r="K198" i="2"/>
  <c r="K214" i="2"/>
  <c r="K230" i="2"/>
  <c r="K246" i="2"/>
  <c r="K262" i="2"/>
  <c r="K278" i="2"/>
  <c r="K294" i="2"/>
  <c r="K310" i="2"/>
  <c r="K326" i="2"/>
  <c r="K342" i="2"/>
  <c r="K358" i="2"/>
  <c r="K374" i="2"/>
  <c r="K390" i="2"/>
  <c r="K406" i="2"/>
  <c r="K422" i="2"/>
  <c r="K438" i="2"/>
  <c r="K454" i="2"/>
  <c r="K470" i="2"/>
  <c r="K486" i="2"/>
  <c r="K502" i="2"/>
  <c r="K518" i="2"/>
  <c r="K534" i="2"/>
  <c r="K550" i="2"/>
  <c r="K566" i="2"/>
  <c r="K582" i="2"/>
  <c r="K598" i="2"/>
  <c r="K113" i="2"/>
  <c r="K129" i="2"/>
  <c r="K145" i="2"/>
  <c r="K161" i="2"/>
  <c r="K177" i="2"/>
  <c r="K193" i="2"/>
  <c r="K209" i="2"/>
  <c r="K225" i="2"/>
  <c r="K241" i="2"/>
  <c r="K257" i="2"/>
  <c r="K273" i="2"/>
  <c r="K289" i="2"/>
  <c r="K305" i="2"/>
  <c r="K321" i="2"/>
  <c r="K337" i="2"/>
  <c r="K353" i="2"/>
  <c r="K369" i="2"/>
  <c r="K385" i="2"/>
  <c r="K401" i="2"/>
  <c r="K417" i="2"/>
  <c r="K433" i="2"/>
  <c r="K449" i="2"/>
  <c r="K465" i="2"/>
  <c r="K481" i="2"/>
  <c r="K497" i="2"/>
  <c r="K513" i="2"/>
  <c r="K529" i="2"/>
  <c r="K545" i="2"/>
  <c r="K561" i="2"/>
  <c r="K577" i="2"/>
  <c r="K593" i="2"/>
  <c r="K609" i="2"/>
  <c r="K124" i="2"/>
  <c r="K140" i="2"/>
  <c r="K156" i="2"/>
  <c r="K172" i="2"/>
  <c r="K188" i="2"/>
  <c r="K204" i="2"/>
  <c r="K220" i="2"/>
  <c r="K236" i="2"/>
  <c r="K252" i="2"/>
  <c r="K268" i="2"/>
  <c r="K284" i="2"/>
  <c r="K300" i="2"/>
  <c r="K316" i="2"/>
  <c r="K332" i="2"/>
  <c r="K348" i="2"/>
  <c r="K364" i="2"/>
  <c r="K380" i="2"/>
  <c r="K396" i="2"/>
  <c r="K412" i="2"/>
  <c r="K428" i="2"/>
  <c r="K444" i="2"/>
  <c r="K460" i="2"/>
  <c r="K476" i="2"/>
  <c r="K492" i="2"/>
  <c r="K508" i="2"/>
  <c r="K524" i="2"/>
  <c r="K540" i="2"/>
  <c r="K556" i="2"/>
  <c r="K572" i="2"/>
  <c r="K588" i="2"/>
  <c r="K604" i="2"/>
  <c r="K139" i="2"/>
  <c r="K155" i="2"/>
  <c r="K171" i="2"/>
  <c r="K187" i="2"/>
  <c r="K203" i="2"/>
  <c r="K219" i="2"/>
  <c r="K235" i="2"/>
  <c r="K251" i="2"/>
  <c r="K267" i="2"/>
  <c r="K283" i="2"/>
  <c r="K299" i="2"/>
  <c r="K315" i="2"/>
  <c r="K331" i="2"/>
  <c r="K347" i="2"/>
  <c r="K363" i="2"/>
  <c r="K379" i="2"/>
  <c r="K395" i="2"/>
  <c r="K411" i="2"/>
  <c r="K427" i="2"/>
  <c r="K443" i="2"/>
  <c r="K459" i="2"/>
  <c r="K475" i="2"/>
  <c r="K491" i="2"/>
  <c r="K507" i="2"/>
  <c r="K523" i="2"/>
  <c r="K539" i="2"/>
  <c r="K555" i="2"/>
  <c r="K571" i="2"/>
  <c r="K587" i="2"/>
  <c r="K603" i="2"/>
  <c r="K122" i="2"/>
  <c r="K138" i="2"/>
  <c r="K154" i="2"/>
  <c r="K170" i="2"/>
  <c r="K186" i="2"/>
  <c r="K202" i="2"/>
  <c r="K218" i="2"/>
  <c r="K234" i="2"/>
  <c r="K250" i="2"/>
  <c r="K266" i="2"/>
  <c r="K282" i="2"/>
  <c r="K298" i="2"/>
  <c r="K314" i="2"/>
  <c r="K330" i="2"/>
  <c r="K346" i="2"/>
  <c r="K362" i="2"/>
  <c r="K378" i="2"/>
  <c r="K394" i="2"/>
  <c r="K410" i="2"/>
  <c r="K426" i="2"/>
  <c r="K442" i="2"/>
  <c r="K458" i="2"/>
  <c r="K474" i="2"/>
  <c r="K490" i="2"/>
  <c r="K506" i="2"/>
  <c r="K522" i="2"/>
  <c r="K538" i="2"/>
  <c r="K554" i="2"/>
  <c r="K570" i="2"/>
  <c r="K586" i="2"/>
  <c r="K602" i="2"/>
  <c r="K117" i="2"/>
  <c r="K133" i="2"/>
  <c r="K149" i="2"/>
  <c r="K165" i="2"/>
  <c r="K181" i="2"/>
  <c r="K197" i="2"/>
  <c r="K213" i="2"/>
  <c r="K229" i="2"/>
  <c r="K245" i="2"/>
  <c r="K261" i="2"/>
  <c r="K277" i="2"/>
  <c r="K293" i="2"/>
  <c r="K309" i="2"/>
  <c r="K325" i="2"/>
  <c r="K341" i="2"/>
  <c r="K357" i="2"/>
  <c r="K373" i="2"/>
  <c r="K389" i="2"/>
  <c r="K405" i="2"/>
  <c r="K421" i="2"/>
  <c r="K437" i="2"/>
  <c r="K453" i="2"/>
  <c r="K469" i="2"/>
  <c r="K485" i="2"/>
  <c r="K501" i="2"/>
  <c r="K517" i="2"/>
  <c r="K533" i="2"/>
  <c r="K549" i="2"/>
  <c r="K565" i="2"/>
  <c r="K581" i="2"/>
  <c r="K597" i="2"/>
  <c r="K112" i="2"/>
  <c r="K128" i="2"/>
  <c r="K144" i="2"/>
  <c r="K160" i="2"/>
  <c r="K176" i="2"/>
  <c r="K192" i="2"/>
  <c r="K208" i="2"/>
  <c r="K224" i="2"/>
  <c r="K240" i="2"/>
  <c r="K256" i="2"/>
  <c r="K272" i="2"/>
  <c r="K288" i="2"/>
  <c r="K304" i="2"/>
  <c r="K320" i="2"/>
  <c r="K336" i="2"/>
  <c r="K352" i="2"/>
  <c r="K368" i="2"/>
  <c r="K384" i="2"/>
  <c r="K400" i="2"/>
  <c r="K416" i="2"/>
  <c r="K432" i="2"/>
  <c r="K448" i="2"/>
  <c r="K464" i="2"/>
  <c r="K480" i="2"/>
  <c r="K496" i="2"/>
  <c r="K512" i="2"/>
  <c r="K528" i="2"/>
  <c r="K544" i="2"/>
  <c r="K560" i="2"/>
  <c r="K576" i="2"/>
  <c r="K592" i="2"/>
  <c r="K608" i="2"/>
  <c r="K111" i="2"/>
  <c r="K127" i="2"/>
  <c r="K143" i="2"/>
  <c r="K159" i="2"/>
  <c r="K175" i="2"/>
  <c r="K191" i="2"/>
  <c r="K207" i="2"/>
  <c r="K223" i="2"/>
  <c r="K239" i="2"/>
  <c r="K255" i="2"/>
  <c r="K271" i="2"/>
  <c r="K287" i="2"/>
  <c r="K303" i="2"/>
  <c r="K319" i="2"/>
  <c r="K335" i="2"/>
  <c r="K351" i="2"/>
  <c r="K367" i="2"/>
  <c r="K383" i="2"/>
  <c r="K399" i="2"/>
  <c r="K415" i="2"/>
  <c r="K431" i="2"/>
  <c r="K447" i="2"/>
  <c r="K463" i="2"/>
  <c r="K479" i="2"/>
  <c r="K495" i="2"/>
  <c r="K511" i="2"/>
  <c r="K527" i="2"/>
  <c r="K543" i="2"/>
  <c r="K559" i="2"/>
  <c r="K575" i="2"/>
  <c r="K591" i="2"/>
  <c r="K607" i="2"/>
  <c r="K126" i="2"/>
  <c r="K142" i="2"/>
  <c r="K158" i="2"/>
  <c r="K174" i="2"/>
  <c r="K190" i="2"/>
  <c r="K206" i="2"/>
  <c r="K222" i="2"/>
  <c r="K238" i="2"/>
  <c r="K254" i="2"/>
  <c r="K270" i="2"/>
  <c r="K286" i="2"/>
  <c r="K302" i="2"/>
  <c r="K318" i="2"/>
  <c r="K334" i="2"/>
  <c r="K350" i="2"/>
  <c r="K366" i="2"/>
  <c r="K382" i="2"/>
  <c r="K398" i="2"/>
  <c r="K414" i="2"/>
  <c r="K430" i="2"/>
  <c r="K446" i="2"/>
  <c r="K462" i="2"/>
  <c r="K478" i="2"/>
  <c r="K494" i="2"/>
  <c r="K510" i="2"/>
  <c r="K526" i="2"/>
  <c r="K542" i="2"/>
  <c r="K558" i="2"/>
  <c r="K574" i="2"/>
  <c r="K590" i="2"/>
  <c r="K606" i="2"/>
  <c r="K121" i="2"/>
  <c r="K137" i="2"/>
  <c r="K153" i="2"/>
  <c r="K169" i="2"/>
  <c r="K185" i="2"/>
  <c r="K201" i="2"/>
  <c r="K217" i="2"/>
  <c r="K233" i="2"/>
  <c r="K249" i="2"/>
  <c r="K265" i="2"/>
  <c r="K281" i="2"/>
  <c r="K297" i="2"/>
  <c r="K313" i="2"/>
  <c r="K329" i="2"/>
  <c r="K345" i="2"/>
  <c r="K361" i="2"/>
  <c r="K377" i="2"/>
  <c r="K393" i="2"/>
  <c r="K409" i="2"/>
  <c r="K425" i="2"/>
  <c r="K441" i="2"/>
  <c r="K457" i="2"/>
  <c r="K473" i="2"/>
  <c r="K489" i="2"/>
  <c r="K505" i="2"/>
  <c r="K521" i="2"/>
  <c r="K537" i="2"/>
  <c r="K553" i="2"/>
  <c r="K569" i="2"/>
  <c r="K585" i="2"/>
  <c r="K601" i="2"/>
  <c r="K116" i="2"/>
  <c r="K132" i="2"/>
  <c r="K148" i="2"/>
  <c r="K164" i="2"/>
  <c r="K180" i="2"/>
  <c r="K196" i="2"/>
  <c r="K212" i="2"/>
  <c r="K228" i="2"/>
  <c r="K244" i="2"/>
  <c r="K260" i="2"/>
  <c r="K276" i="2"/>
  <c r="K292" i="2"/>
  <c r="K308" i="2"/>
  <c r="K324" i="2"/>
  <c r="K340" i="2"/>
  <c r="K356" i="2"/>
  <c r="K372" i="2"/>
  <c r="K388" i="2"/>
  <c r="K404" i="2"/>
  <c r="K420" i="2"/>
  <c r="K436" i="2"/>
  <c r="K452" i="2"/>
  <c r="K468" i="2"/>
  <c r="K484" i="2"/>
  <c r="K500" i="2"/>
  <c r="K516" i="2"/>
  <c r="K532" i="2"/>
  <c r="K548" i="2"/>
  <c r="K564" i="2"/>
  <c r="K580" i="2"/>
  <c r="K596" i="2"/>
  <c r="M16" i="1"/>
  <c r="K131" i="2"/>
  <c r="K147" i="2"/>
  <c r="K163" i="2"/>
  <c r="K179" i="2"/>
  <c r="K195" i="2"/>
  <c r="K211" i="2"/>
  <c r="K227" i="2"/>
  <c r="K243" i="2"/>
  <c r="K259" i="2"/>
  <c r="K275" i="2"/>
  <c r="K291" i="2"/>
  <c r="K307" i="2"/>
  <c r="K323" i="2"/>
  <c r="K339" i="2"/>
  <c r="K355" i="2"/>
  <c r="K371" i="2"/>
  <c r="K387" i="2"/>
  <c r="K403" i="2"/>
  <c r="K419" i="2"/>
  <c r="K435" i="2"/>
  <c r="K451" i="2"/>
  <c r="K467" i="2"/>
  <c r="K483" i="2"/>
  <c r="K499" i="2"/>
  <c r="K515" i="2"/>
  <c r="K531" i="2"/>
  <c r="K547" i="2"/>
  <c r="K563" i="2"/>
  <c r="K579" i="2"/>
  <c r="K595" i="2"/>
  <c r="K114" i="2"/>
  <c r="K130" i="2"/>
  <c r="K146" i="2"/>
  <c r="K162" i="2"/>
  <c r="K178" i="2"/>
  <c r="K194" i="2"/>
  <c r="K210" i="2"/>
  <c r="K226" i="2"/>
  <c r="K242" i="2"/>
  <c r="K258" i="2"/>
  <c r="K274" i="2"/>
  <c r="K290" i="2"/>
  <c r="K306" i="2"/>
  <c r="K322" i="2"/>
  <c r="K338" i="2"/>
  <c r="K354" i="2"/>
  <c r="K370" i="2"/>
  <c r="K386" i="2"/>
  <c r="K402" i="2"/>
  <c r="K418" i="2"/>
  <c r="K434" i="2"/>
  <c r="K450" i="2"/>
  <c r="K466" i="2"/>
  <c r="K482" i="2"/>
  <c r="K498" i="2"/>
  <c r="K514" i="2"/>
  <c r="K530" i="2"/>
  <c r="K546" i="2"/>
  <c r="K562" i="2"/>
  <c r="K578" i="2"/>
  <c r="K594" i="2"/>
  <c r="K610" i="2"/>
  <c r="K125" i="2"/>
  <c r="K141" i="2"/>
  <c r="K157" i="2"/>
  <c r="K173" i="2"/>
  <c r="K189" i="2"/>
  <c r="K205" i="2"/>
  <c r="K221" i="2"/>
  <c r="K237" i="2"/>
  <c r="K253" i="2"/>
  <c r="K269" i="2"/>
  <c r="K285" i="2"/>
  <c r="K301" i="2"/>
  <c r="K317" i="2"/>
  <c r="K333" i="2"/>
  <c r="K349" i="2"/>
  <c r="K365" i="2"/>
  <c r="K381" i="2"/>
  <c r="K397" i="2"/>
  <c r="K413" i="2"/>
  <c r="K429" i="2"/>
  <c r="K445" i="2"/>
  <c r="K461" i="2"/>
  <c r="K477" i="2"/>
  <c r="K493" i="2"/>
  <c r="K509" i="2"/>
  <c r="K525" i="2"/>
  <c r="K541" i="2"/>
  <c r="K557" i="2"/>
  <c r="K573" i="2"/>
  <c r="K589" i="2"/>
  <c r="K605" i="2"/>
  <c r="K120" i="2"/>
  <c r="K136" i="2"/>
  <c r="K152" i="2"/>
  <c r="K168" i="2"/>
  <c r="K184" i="2"/>
  <c r="K200" i="2"/>
  <c r="K216" i="2"/>
  <c r="K232" i="2"/>
  <c r="K248" i="2"/>
  <c r="K264" i="2"/>
  <c r="K280" i="2"/>
  <c r="K296" i="2"/>
  <c r="K312" i="2"/>
  <c r="K328" i="2"/>
  <c r="K344" i="2"/>
  <c r="K360" i="2"/>
  <c r="K376" i="2"/>
  <c r="K392" i="2"/>
  <c r="K408" i="2"/>
  <c r="K424" i="2"/>
  <c r="K440" i="2"/>
  <c r="K456" i="2"/>
  <c r="K472" i="2"/>
  <c r="K488" i="2"/>
  <c r="K504" i="2"/>
  <c r="K520" i="2"/>
  <c r="K536" i="2"/>
  <c r="K552" i="2"/>
  <c r="K568" i="2"/>
  <c r="K584" i="2"/>
  <c r="C48" i="3" l="1"/>
  <c r="B28" i="1"/>
  <c r="C47" i="3"/>
  <c r="M17" i="1"/>
  <c r="AA1" i="1"/>
  <c r="Y1" i="1" s="1"/>
  <c r="C49" i="3" l="1"/>
  <c r="C50" i="3" s="1"/>
  <c r="B32" i="1" s="1"/>
  <c r="M18" i="1"/>
  <c r="C56" i="3" l="1"/>
  <c r="C57" i="3" s="1"/>
  <c r="E57" i="3" s="1"/>
  <c r="E58" i="3" s="1"/>
  <c r="C58" i="3" s="1"/>
  <c r="B31" i="1"/>
  <c r="M19" i="1"/>
  <c r="B92" i="3" l="1"/>
  <c r="I90" i="3"/>
  <c r="I91" i="3" s="1"/>
  <c r="B73" i="3"/>
  <c r="A73" i="3"/>
  <c r="A74" i="3" s="1"/>
  <c r="A75" i="3" s="1"/>
  <c r="A76" i="3" s="1"/>
  <c r="B74" i="3"/>
  <c r="B91" i="3"/>
  <c r="C61" i="3"/>
  <c r="M20" i="1"/>
  <c r="I92" i="3" l="1"/>
  <c r="A91" i="3"/>
  <c r="E61" i="3"/>
  <c r="E62" i="3" s="1"/>
  <c r="C62" i="3" s="1"/>
  <c r="M21" i="1"/>
  <c r="A65" i="3"/>
  <c r="A36" i="1" s="1"/>
  <c r="B38" i="1" s="1"/>
  <c r="A92" i="3" l="1"/>
  <c r="A93" i="3" s="1"/>
  <c r="A87" i="3" s="1"/>
  <c r="A42" i="1" s="1"/>
  <c r="M22" i="1"/>
  <c r="M23" i="1" l="1"/>
  <c r="M24" i="1" l="1"/>
  <c r="M25" i="1" l="1"/>
  <c r="M26" i="1" l="1"/>
  <c r="M27" i="1" l="1"/>
  <c r="M28" i="1" l="1"/>
  <c r="M29" i="1" l="1"/>
  <c r="M30" i="1" l="1"/>
  <c r="M31" i="1" l="1"/>
  <c r="M32" i="1" l="1"/>
  <c r="M33" i="1" l="1"/>
  <c r="M34" i="1" l="1"/>
  <c r="M35" i="1" l="1"/>
  <c r="M36" i="1" l="1"/>
  <c r="M37" i="1" l="1"/>
  <c r="M38" i="1" l="1"/>
  <c r="M39" i="1" l="1"/>
  <c r="M40" i="1" l="1"/>
  <c r="M41" i="1" l="1"/>
  <c r="M42" i="1" l="1"/>
  <c r="M43" i="1" l="1"/>
  <c r="M44" i="1" l="1"/>
  <c r="M45" i="1" l="1"/>
  <c r="M46" i="1" l="1"/>
  <c r="M47" i="1" l="1"/>
  <c r="M48" i="1" l="1"/>
  <c r="M49" i="1" l="1"/>
  <c r="M50" i="1" l="1"/>
  <c r="M51" i="1" l="1"/>
  <c r="M52" i="1" l="1"/>
  <c r="M53" i="1" l="1"/>
</calcChain>
</file>

<file path=xl/sharedStrings.xml><?xml version="1.0" encoding="utf-8"?>
<sst xmlns="http://schemas.openxmlformats.org/spreadsheetml/2006/main" count="284" uniqueCount="201">
  <si>
    <t>WELL ID:</t>
  </si>
  <si>
    <t>Local ID:</t>
  </si>
  <si>
    <t>INPUT</t>
  </si>
  <si>
    <t>Date:</t>
  </si>
  <si>
    <t>Construction:</t>
  </si>
  <si>
    <t>Time:</t>
  </si>
  <si>
    <r>
      <t>Casing dia. (d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>)</t>
    </r>
  </si>
  <si>
    <r>
      <t>Annulus dia. (d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)</t>
    </r>
  </si>
  <si>
    <t>Screen Length (L)</t>
  </si>
  <si>
    <t>g</t>
  </si>
  <si>
    <t>Depths to:</t>
  </si>
  <si>
    <t>water level (DTW)</t>
  </si>
  <si>
    <t>top of screen (TOS)</t>
  </si>
  <si>
    <t>Base of Aquifer (DTB)</t>
  </si>
  <si>
    <t>Annular Fill:</t>
  </si>
  <si>
    <t>across  screen --</t>
  </si>
  <si>
    <t>above screen --</t>
  </si>
  <si>
    <t>COMPUTED</t>
  </si>
  <si>
    <r>
      <t>L</t>
    </r>
    <r>
      <rPr>
        <vertAlign val="subscript"/>
        <sz val="10"/>
        <rFont val="Arial"/>
        <family val="2"/>
      </rPr>
      <t>wetted</t>
    </r>
  </si>
  <si>
    <t>slope points</t>
  </si>
  <si>
    <t>D =</t>
  </si>
  <si>
    <t>H =</t>
  </si>
  <si>
    <r>
      <t>L/r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</t>
    </r>
  </si>
  <si>
    <t>Partial  penetrate A =</t>
  </si>
  <si>
    <t>B =</t>
  </si>
  <si>
    <t>Fully penetrate C =</t>
  </si>
  <si>
    <r>
      <t>From look-up table using L/r</t>
    </r>
    <r>
      <rPr>
        <vertAlign val="subscript"/>
        <sz val="10"/>
        <rFont val="Arial"/>
        <family val="2"/>
      </rPr>
      <t>w</t>
    </r>
  </si>
  <si>
    <t>Rc =</t>
  </si>
  <si>
    <t>ft</t>
  </si>
  <si>
    <t>Rw =</t>
  </si>
  <si>
    <t>partial</t>
  </si>
  <si>
    <t>full</t>
  </si>
  <si>
    <t>ln(Re/rw) =</t>
  </si>
  <si>
    <t>Re =</t>
  </si>
  <si>
    <t xml:space="preserve">K = </t>
  </si>
  <si>
    <t>Slope =</t>
  </si>
  <si>
    <r>
      <t>log</t>
    </r>
    <r>
      <rPr>
        <vertAlign val="subscript"/>
        <sz val="10"/>
        <rFont val="Arial"/>
        <family val="2"/>
      </rPr>
      <t>10</t>
    </r>
    <r>
      <rPr>
        <sz val="10"/>
        <rFont val="Arial"/>
        <family val="2"/>
      </rPr>
      <t>/sec</t>
    </r>
  </si>
  <si>
    <t>Water level is below base of screen</t>
  </si>
  <si>
    <r>
      <t>t</t>
    </r>
    <r>
      <rPr>
        <vertAlign val="subscript"/>
        <sz val="10"/>
        <rFont val="Arial"/>
        <family val="2"/>
      </rPr>
      <t>90%</t>
    </r>
    <r>
      <rPr>
        <sz val="10"/>
        <rFont val="Arial"/>
        <family val="2"/>
      </rPr>
      <t xml:space="preserve"> recovery =</t>
    </r>
  </si>
  <si>
    <t>sec</t>
  </si>
  <si>
    <t>Casing diameter is greater than the Annulus</t>
  </si>
  <si>
    <t xml:space="preserve">Base of screen is deeper than base of aquifer </t>
  </si>
  <si>
    <t>ft/d</t>
  </si>
  <si>
    <t>Slope will produce a negative K</t>
  </si>
  <si>
    <t xml:space="preserve">Input is consistent.  </t>
  </si>
  <si>
    <t>Error</t>
  </si>
  <si>
    <t>REMARKS:</t>
  </si>
  <si>
    <t>Bouwer and Rice analysis of slug test, WRR 1976</t>
  </si>
  <si>
    <t>y0 =</t>
  </si>
  <si>
    <t>Empirical look-up table for Bouwer and Rice method of slug test analysis</t>
  </si>
  <si>
    <t>log(L/rw)</t>
  </si>
  <si>
    <t>A</t>
  </si>
  <si>
    <t>B</t>
  </si>
  <si>
    <t>C</t>
  </si>
  <si>
    <t>D-log</t>
  </si>
  <si>
    <t>Delta-A</t>
  </si>
  <si>
    <t>Delta-B</t>
  </si>
  <si>
    <t>Delta-C</t>
  </si>
  <si>
    <t>Final pressure (water level) =</t>
  </si>
  <si>
    <t xml:space="preserve">&lt; NOTE: value is final pressure reading.  </t>
  </si>
  <si>
    <t xml:space="preserve">&lt; Overwrite with best guess of the initial </t>
  </si>
  <si>
    <t>Overwrite with your data here.</t>
  </si>
  <si>
    <t xml:space="preserve">    water level if the well did not fully recover</t>
  </si>
  <si>
    <t>dt-off =</t>
  </si>
  <si>
    <t>seconds</t>
  </si>
  <si>
    <t>y/ y0</t>
  </si>
  <si>
    <t>Kmin, ft/d</t>
  </si>
  <si>
    <t>Kmax, ft/d</t>
  </si>
  <si>
    <t>Gravel</t>
  </si>
  <si>
    <t>Coarse Sand</t>
  </si>
  <si>
    <t>Medium Sand</t>
  </si>
  <si>
    <t>Fine Sand</t>
  </si>
  <si>
    <t>Silt, Loess</t>
  </si>
  <si>
    <t>Till</t>
  </si>
  <si>
    <t>Clay</t>
  </si>
  <si>
    <t>Unweathered Marine Clay</t>
  </si>
  <si>
    <t>Karst</t>
  </si>
  <si>
    <t>Reef Limestone</t>
  </si>
  <si>
    <t>Limestone, Dolomite</t>
  </si>
  <si>
    <t>Siltstone</t>
  </si>
  <si>
    <t>Anhydrite</t>
  </si>
  <si>
    <t>Shale</t>
  </si>
  <si>
    <t>Permeable Basalt</t>
  </si>
  <si>
    <t>Fractured Igneous and Metamorphic Rock</t>
  </si>
  <si>
    <t>Weathered Granite</t>
  </si>
  <si>
    <t>Weathered Gabbro</t>
  </si>
  <si>
    <t>Basalt</t>
  </si>
  <si>
    <t>Common Rock Properties</t>
  </si>
  <si>
    <t>Decision</t>
  </si>
  <si>
    <t>Option</t>
  </si>
  <si>
    <t>Aquifer Material</t>
  </si>
  <si>
    <t>Bentonite</t>
  </si>
  <si>
    <t>Annular Fill</t>
  </si>
  <si>
    <t>GROUTS</t>
  </si>
  <si>
    <t>Cement</t>
  </si>
  <si>
    <t>Backfill</t>
  </si>
  <si>
    <t>Open Hole</t>
  </si>
  <si>
    <t>Aquifer Material --</t>
  </si>
  <si>
    <t>Entry</t>
  </si>
  <si>
    <t>Number of points =</t>
  </si>
  <si>
    <t>HourMinute</t>
  </si>
  <si>
    <t>Empty</t>
  </si>
  <si>
    <t>Hour</t>
  </si>
  <si>
    <t>Minute</t>
  </si>
  <si>
    <t>Second</t>
  </si>
  <si>
    <t>Day</t>
  </si>
  <si>
    <t>DateTime</t>
  </si>
  <si>
    <t>c1a-mult</t>
  </si>
  <si>
    <t>c1a-div</t>
  </si>
  <si>
    <t>c1b-m</t>
  </si>
  <si>
    <t>c1b-div</t>
  </si>
  <si>
    <r>
      <t>D</t>
    </r>
    <r>
      <rPr>
        <sz val="10"/>
        <rFont val="Arial"/>
        <family val="2"/>
      </rPr>
      <t>t seconds</t>
    </r>
  </si>
  <si>
    <t>Hr:Min:Sec</t>
  </si>
  <si>
    <t/>
  </si>
  <si>
    <t>cm</t>
  </si>
  <si>
    <t>mm</t>
  </si>
  <si>
    <t xml:space="preserve">Fully penetrating cut-off = </t>
  </si>
  <si>
    <t xml:space="preserve">Significant Digits = </t>
  </si>
  <si>
    <t xml:space="preserve">Output Length = </t>
  </si>
  <si>
    <t xml:space="preserve">Output Time = </t>
  </si>
  <si>
    <t>Inch</t>
  </si>
  <si>
    <t>Feet</t>
  </si>
  <si>
    <t>Meter</t>
  </si>
  <si>
    <t>Out Units =</t>
  </si>
  <si>
    <t>Convert =</t>
  </si>
  <si>
    <t xml:space="preserve">Number of points in list = </t>
  </si>
  <si>
    <t>Fraction penetrated =</t>
  </si>
  <si>
    <r>
      <t>log</t>
    </r>
    <r>
      <rPr>
        <vertAlign val="subscript"/>
        <sz val="10"/>
        <rFont val="Arial"/>
        <family val="2"/>
      </rPr>
      <t>10</t>
    </r>
    <r>
      <rPr>
        <sz val="10"/>
        <rFont val="Arial"/>
        <family val="2"/>
      </rPr>
      <t>/day</t>
    </r>
  </si>
  <si>
    <t>PSI</t>
  </si>
  <si>
    <t>K  =</t>
  </si>
  <si>
    <t>Col 1</t>
  </si>
  <si>
    <t>Col 2</t>
  </si>
  <si>
    <t>Col 3</t>
  </si>
  <si>
    <t>y0 (output units)=</t>
  </si>
  <si>
    <t>Slug Description:</t>
  </si>
  <si>
    <t>Type:</t>
  </si>
  <si>
    <t>AIR</t>
  </si>
  <si>
    <t>LENGTH</t>
  </si>
  <si>
    <t>Bailer</t>
  </si>
  <si>
    <t>Poured</t>
  </si>
  <si>
    <t>VOLUME</t>
  </si>
  <si>
    <t>Gallons</t>
  </si>
  <si>
    <t>Liters</t>
  </si>
  <si>
    <t>Cubic inches</t>
  </si>
  <si>
    <t>Factor=</t>
  </si>
  <si>
    <r>
      <t>y</t>
    </r>
    <r>
      <rPr>
        <vertAlign val="subscript"/>
        <sz val="10"/>
        <rFont val="Arial"/>
        <family val="2"/>
      </rPr>
      <t>0-Prelim</t>
    </r>
    <r>
      <rPr>
        <sz val="10"/>
        <rFont val="Arial"/>
        <family val="2"/>
      </rPr>
      <t xml:space="preserve"> =</t>
    </r>
  </si>
  <si>
    <t>feet</t>
  </si>
  <si>
    <r>
      <t>y</t>
    </r>
    <r>
      <rPr>
        <vertAlign val="subscript"/>
        <sz val="10"/>
        <rFont val="Arial"/>
        <family val="2"/>
      </rPr>
      <t>0-SLUG</t>
    </r>
    <r>
      <rPr>
        <sz val="10"/>
        <rFont val="Arial"/>
        <family val="2"/>
      </rPr>
      <t xml:space="preserve"> =</t>
    </r>
  </si>
  <si>
    <r>
      <t>y</t>
    </r>
    <r>
      <rPr>
        <vertAlign val="subscript"/>
        <sz val="10"/>
        <rFont val="Arial"/>
        <family val="2"/>
      </rPr>
      <t>0-SLUG(output units)</t>
    </r>
    <r>
      <rPr>
        <sz val="10"/>
        <rFont val="Arial"/>
        <family val="2"/>
      </rPr>
      <t xml:space="preserve"> =</t>
    </r>
  </si>
  <si>
    <t>Discrepancy =</t>
  </si>
  <si>
    <t xml:space="preserve">Slug discrepancy = </t>
  </si>
  <si>
    <t>Likely</t>
  </si>
  <si>
    <r>
      <t>y</t>
    </r>
    <r>
      <rPr>
        <vertAlign val="subscript"/>
        <sz val="10"/>
        <rFont val="Arial"/>
        <family val="2"/>
      </rPr>
      <t>0-DISPLACEMENT</t>
    </r>
    <r>
      <rPr>
        <sz val="10"/>
        <rFont val="Arial"/>
        <family val="2"/>
      </rPr>
      <t xml:space="preserve"> =</t>
    </r>
  </si>
  <si>
    <t>WARNING</t>
  </si>
  <si>
    <t>Absolute Shut Down</t>
  </si>
  <si>
    <t>Kestimate</t>
  </si>
  <si>
    <t>D=</t>
  </si>
  <si>
    <t xml:space="preserve">T = </t>
  </si>
  <si>
    <t>&lt; -- CHANGE UNITS</t>
  </si>
  <si>
    <t>WELL</t>
  </si>
  <si>
    <t>Unconsolidated Sedimentary Rock</t>
  </si>
  <si>
    <t>Carbonate Rocks</t>
  </si>
  <si>
    <t>Indurated Sedimentary Rock</t>
  </si>
  <si>
    <t>Metamorphic or Volcanic Rock</t>
  </si>
  <si>
    <t>1 Bouwer, 1978 (order of magnitude in meter/day)</t>
  </si>
  <si>
    <t>2 Prudic, 1991</t>
  </si>
  <si>
    <t>3 Sonia A. Jones, USGS, Written commun., 1998</t>
  </si>
  <si>
    <t>4 Slug Test Results1998-2001, Orlando Subdistrict, USGS</t>
  </si>
  <si>
    <t>5 Domenico and Schwartz, 1990</t>
  </si>
  <si>
    <t>6 Morris and Johnson, 1967</t>
  </si>
  <si>
    <t>7 Wolff, 1982</t>
  </si>
  <si>
    <t>8 Reese and Cunningham, 2000</t>
  </si>
  <si>
    <t>9 Kuniansky and Hamrick, 1998</t>
  </si>
  <si>
    <t>Rock Type</t>
  </si>
  <si>
    <t>References</t>
  </si>
  <si>
    <t>1,5</t>
  </si>
  <si>
    <t>5,7</t>
  </si>
  <si>
    <t>1,6</t>
  </si>
  <si>
    <t>6,9</t>
  </si>
  <si>
    <t xml:space="preserve">Unfractured Igneous and Metamorphic Rock </t>
  </si>
  <si>
    <t>Sand and Gravel Mixes</t>
  </si>
  <si>
    <t>Gulf Coast Aquifer Systems (6603 values)</t>
  </si>
  <si>
    <t>Stream Terrace Deposit, Fort Worth, Texas (59 values)</t>
  </si>
  <si>
    <t>Surficial Aquifer, central Florida (fine sand and silt, 55 values)</t>
  </si>
  <si>
    <t>Clay soils (surface)</t>
  </si>
  <si>
    <t>Fine-Grained Sandstone</t>
  </si>
  <si>
    <t>Medium-Grained Sandstone</t>
  </si>
  <si>
    <t>Claystone</t>
  </si>
  <si>
    <t>4,5,8</t>
  </si>
  <si>
    <t>Extreme</t>
  </si>
  <si>
    <t>6,7,10</t>
  </si>
  <si>
    <t>10 Neuzil, 1994</t>
  </si>
  <si>
    <t>Water level is below top of screen, evaluate rising head tests only</t>
  </si>
  <si>
    <t>WARNING2</t>
  </si>
  <si>
    <t>K within reasonable range for aquifer material selected</t>
  </si>
  <si>
    <t>Water level above top of screen, can evaluate rising and falling head tests</t>
  </si>
  <si>
    <t>Volcanic</t>
  </si>
  <si>
    <t>Match Time End =</t>
  </si>
  <si>
    <t>243  027N001E15R001S    TxCmpMW-1</t>
  </si>
  <si>
    <t>GW_FCMW14</t>
  </si>
  <si>
    <t>DATE-TIME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</si>
</sst>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h:mm:ss.0"/>
    <numFmt numFmtId="166" formatCode="m/d/yy\ h:mm;@"/>
  </numFmts>
  <fonts count="20">
    <font>
      <sz val="10"/>
      <name val="Arial"/>
    </font>
    <font>
      <sz val="8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10"/>
      <name val="Arial"/>
      <family val="2"/>
    </font>
    <font>
      <b/>
      <sz val="10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Bookman"/>
      <family val="1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6" fillId="0" borderId="0" xfId="0" applyFont="1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0" fillId="0" borderId="2" xfId="0" applyBorder="1" applyProtection="1">
      <protection hidden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Alignment="1" applyProtection="1">
      <alignment horizontal="right"/>
    </xf>
    <xf numFmtId="0" fontId="0" fillId="0" borderId="0" xfId="0" applyProtection="1"/>
    <xf numFmtId="0" fontId="7" fillId="0" borderId="0" xfId="0" applyFont="1"/>
    <xf numFmtId="0" fontId="8" fillId="0" borderId="0" xfId="0" applyFont="1"/>
    <xf numFmtId="0" fontId="10" fillId="0" borderId="0" xfId="0" applyFont="1" applyFill="1"/>
    <xf numFmtId="0" fontId="2" fillId="0" borderId="0" xfId="0" applyFont="1"/>
    <xf numFmtId="0" fontId="0" fillId="0" borderId="0" xfId="0" applyAlignment="1">
      <alignment horizontal="centerContinuous" wrapTex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right"/>
    </xf>
    <xf numFmtId="2" fontId="0" fillId="0" borderId="0" xfId="0" applyNumberFormat="1" applyProtection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6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right"/>
    </xf>
    <xf numFmtId="164" fontId="0" fillId="0" borderId="0" xfId="0" applyNumberFormat="1" applyProtection="1">
      <protection hidden="1"/>
    </xf>
    <xf numFmtId="0" fontId="0" fillId="0" borderId="1" xfId="0" applyBorder="1" applyAlignment="1" applyProtection="1">
      <alignment horizontal="right"/>
      <protection hidden="1"/>
    </xf>
    <xf numFmtId="1" fontId="0" fillId="0" borderId="1" xfId="0" applyNumberFormat="1" applyBorder="1" applyProtection="1">
      <protection hidden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0" fillId="0" borderId="0" xfId="0" applyFont="1" applyFill="1" applyProtection="1"/>
    <xf numFmtId="0" fontId="7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11" fillId="0" borderId="0" xfId="0" applyFont="1" applyProtection="1"/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2" borderId="0" xfId="0" applyFill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/>
    <xf numFmtId="0" fontId="0" fillId="0" borderId="14" xfId="0" applyBorder="1"/>
    <xf numFmtId="0" fontId="0" fillId="0" borderId="14" xfId="0" applyBorder="1" applyAlignment="1"/>
    <xf numFmtId="0" fontId="0" fillId="0" borderId="15" xfId="0" applyBorder="1"/>
    <xf numFmtId="0" fontId="0" fillId="0" borderId="0" xfId="0" applyNumberFormat="1"/>
    <xf numFmtId="0" fontId="0" fillId="0" borderId="14" xfId="0" applyNumberFormat="1" applyBorder="1"/>
    <xf numFmtId="0" fontId="0" fillId="0" borderId="0" xfId="0" quotePrefix="1"/>
    <xf numFmtId="0" fontId="13" fillId="0" borderId="1" xfId="0" applyFont="1" applyBorder="1"/>
    <xf numFmtId="21" fontId="0" fillId="0" borderId="0" xfId="0" applyNumberFormat="1"/>
    <xf numFmtId="165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0" applyNumberFormat="1" applyProtection="1">
      <protection hidden="1"/>
    </xf>
    <xf numFmtId="0" fontId="0" fillId="0" borderId="0" xfId="0" applyNumberFormat="1" applyAlignment="1">
      <alignment horizontal="center"/>
    </xf>
    <xf numFmtId="1" fontId="0" fillId="0" borderId="1" xfId="0" applyNumberFormat="1" applyBorder="1"/>
    <xf numFmtId="0" fontId="0" fillId="0" borderId="0" xfId="0" applyAlignment="1" applyProtection="1">
      <alignment horizontal="center" vertical="center"/>
    </xf>
    <xf numFmtId="0" fontId="0" fillId="0" borderId="1" xfId="0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center" vertical="center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alignment horizontal="left" vertical="center"/>
      <protection locked="0"/>
    </xf>
    <xf numFmtId="0" fontId="0" fillId="0" borderId="0" xfId="0" quotePrefix="1" applyProtection="1"/>
    <xf numFmtId="9" fontId="0" fillId="0" borderId="0" xfId="0" applyNumberFormat="1" applyAlignment="1">
      <alignment horizontal="left"/>
    </xf>
    <xf numFmtId="0" fontId="0" fillId="0" borderId="0" xfId="0" applyNumberFormat="1" applyBorder="1" applyProtection="1">
      <protection hidden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Border="1" applyAlignment="1" applyProtection="1">
      <alignment horizontal="right"/>
    </xf>
    <xf numFmtId="0" fontId="0" fillId="0" borderId="22" xfId="0" applyBorder="1"/>
    <xf numFmtId="0" fontId="0" fillId="0" borderId="17" xfId="0" applyBorder="1" applyAlignment="1" applyProtection="1">
      <alignment horizontal="right"/>
    </xf>
    <xf numFmtId="0" fontId="0" fillId="0" borderId="2" xfId="0" applyBorder="1"/>
    <xf numFmtId="0" fontId="0" fillId="0" borderId="0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 applyProtection="1">
      <alignment horizontal="center"/>
      <protection hidden="1"/>
    </xf>
    <xf numFmtId="9" fontId="0" fillId="0" borderId="17" xfId="0" applyNumberFormat="1" applyBorder="1" applyAlignment="1">
      <alignment horizontal="center"/>
    </xf>
    <xf numFmtId="0" fontId="0" fillId="0" borderId="17" xfId="0" applyBorder="1"/>
    <xf numFmtId="0" fontId="7" fillId="0" borderId="17" xfId="0" applyFont="1" applyBorder="1"/>
    <xf numFmtId="0" fontId="8" fillId="0" borderId="17" xfId="0" applyFont="1" applyBorder="1"/>
    <xf numFmtId="0" fontId="0" fillId="0" borderId="17" xfId="0" applyBorder="1" applyProtection="1"/>
    <xf numFmtId="0" fontId="0" fillId="0" borderId="0" xfId="0" applyBorder="1" applyProtection="1">
      <protection hidden="1"/>
    </xf>
    <xf numFmtId="0" fontId="14" fillId="2" borderId="16" xfId="0" applyFont="1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horizontal="right" vertical="center"/>
    </xf>
    <xf numFmtId="0" fontId="14" fillId="2" borderId="17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/>
    <xf numFmtId="0" fontId="0" fillId="0" borderId="14" xfId="0" applyBorder="1" applyAlignment="1">
      <alignment horizontal="center"/>
    </xf>
    <xf numFmtId="0" fontId="14" fillId="0" borderId="0" xfId="0" applyFont="1" applyFill="1" applyAlignment="1" applyProtection="1">
      <alignment horizontal="right"/>
    </xf>
    <xf numFmtId="0" fontId="14" fillId="3" borderId="1" xfId="0" applyFont="1" applyFill="1" applyBorder="1" applyAlignment="1" applyProtection="1">
      <alignment horizontal="right"/>
      <protection locked="0"/>
    </xf>
    <xf numFmtId="0" fontId="0" fillId="0" borderId="23" xfId="0" applyBorder="1" applyAlignment="1" applyProtection="1">
      <alignment horizontal="right"/>
      <protection hidden="1"/>
    </xf>
    <xf numFmtId="0" fontId="0" fillId="0" borderId="24" xfId="0" applyNumberFormat="1" applyBorder="1" applyAlignment="1" applyProtection="1">
      <alignment horizontal="right"/>
      <protection hidden="1"/>
    </xf>
    <xf numFmtId="0" fontId="0" fillId="0" borderId="25" xfId="0" applyBorder="1" applyProtection="1">
      <protection hidden="1"/>
    </xf>
    <xf numFmtId="2" fontId="0" fillId="0" borderId="0" xfId="0" applyNumberFormat="1" applyBorder="1" applyAlignment="1" applyProtection="1">
      <alignment horizontal="right"/>
      <protection hidden="1"/>
    </xf>
    <xf numFmtId="0" fontId="0" fillId="0" borderId="0" xfId="0" applyNumberFormat="1" applyBorder="1" applyAlignment="1" applyProtection="1">
      <alignment horizontal="right"/>
      <protection hidden="1"/>
    </xf>
    <xf numFmtId="0" fontId="0" fillId="2" borderId="0" xfId="0" applyFill="1" applyAlignment="1" applyProtection="1">
      <alignment horizontal="right"/>
      <protection locked="0"/>
    </xf>
    <xf numFmtId="166" fontId="18" fillId="0" borderId="0" xfId="0" applyNumberFormat="1" applyFont="1" applyProtection="1">
      <protection locked="0"/>
    </xf>
    <xf numFmtId="0" fontId="0" fillId="0" borderId="0" xfId="0" applyNumberFormat="1" applyProtection="1">
      <protection locked="0"/>
    </xf>
    <xf numFmtId="0" fontId="17" fillId="0" borderId="0" xfId="0" applyFont="1" applyAlignment="1"/>
    <xf numFmtId="11" fontId="0" fillId="0" borderId="0" xfId="0" applyNumberFormat="1"/>
    <xf numFmtId="0" fontId="0" fillId="2" borderId="0" xfId="0" applyNumberFormat="1" applyFill="1" applyProtection="1">
      <protection locked="0"/>
    </xf>
    <xf numFmtId="1" fontId="5" fillId="0" borderId="1" xfId="0" applyNumberFormat="1" applyFont="1" applyBorder="1" applyAlignment="1" applyProtection="1">
      <alignment horizontal="centerContinuous"/>
      <protection locked="0"/>
    </xf>
    <xf numFmtId="0" fontId="0" fillId="0" borderId="1" xfId="0" applyBorder="1" applyAlignment="1" applyProtection="1">
      <alignment horizontal="centerContinuous"/>
      <protection locked="0"/>
    </xf>
    <xf numFmtId="0" fontId="0" fillId="0" borderId="0" xfId="0" quotePrefix="1" applyAlignment="1" applyProtection="1">
      <alignment horizontal="left"/>
      <protection locked="0"/>
    </xf>
    <xf numFmtId="14" fontId="0" fillId="0" borderId="0" xfId="0" applyNumberFormat="1" applyAlignment="1" applyProtection="1">
      <alignment horizontal="left"/>
      <protection locked="0"/>
    </xf>
    <xf numFmtId="20" fontId="0" fillId="0" borderId="0" xfId="0" applyNumberFormat="1" applyAlignment="1" applyProtection="1">
      <alignment horizontal="left"/>
    </xf>
    <xf numFmtId="0" fontId="19" fillId="4" borderId="0" xfId="0" applyFont="1" applyFill="1"/>
    <xf numFmtId="14" fontId="19" fillId="0" borderId="0" xfId="0" applyNumberFormat="1" applyFont="1" applyFill="1" applyAlignment="1" applyProtection="1">
      <alignment vertical="center"/>
    </xf>
    <xf numFmtId="0" fontId="19" fillId="0" borderId="0" xfId="0" applyFont="1" applyFill="1"/>
    <xf numFmtId="0" fontId="0" fillId="0" borderId="0" xfId="0" applyAlignment="1">
      <alignment horizontal="right" wrapText="1"/>
    </xf>
    <xf numFmtId="0" fontId="9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0" fillId="0" borderId="26" xfId="0" applyBorder="1" applyAlignment="1" applyProtection="1">
      <protection locked="0"/>
    </xf>
    <xf numFmtId="0" fontId="0" fillId="0" borderId="27" xfId="0" applyBorder="1" applyAlignment="1"/>
    <xf numFmtId="0" fontId="12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99679547898379E-2"/>
          <c:y val="9.3220338983050849E-2"/>
          <c:w val="0.89071275911660885"/>
          <c:h val="0.76271186440677963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COMPUTATION!$J$3</c:f>
              <c:strCache>
                <c:ptCount val="1"/>
                <c:pt idx="0">
                  <c:v>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COMPUTATION!$I$4:$I$17</c:f>
              <c:numCache>
                <c:formatCode>General</c:formatCode>
                <c:ptCount val="14"/>
                <c:pt idx="0">
                  <c:v>0.5</c:v>
                </c:pt>
                <c:pt idx="1">
                  <c:v>0.68913333333333326</c:v>
                </c:pt>
                <c:pt idx="2">
                  <c:v>0.89113333333333344</c:v>
                </c:pt>
                <c:pt idx="3">
                  <c:v>0.98929999999999996</c:v>
                </c:pt>
                <c:pt idx="4">
                  <c:v>1.2849333333333335</c:v>
                </c:pt>
                <c:pt idx="5">
                  <c:v>1.4578</c:v>
                </c:pt>
                <c:pt idx="6">
                  <c:v>1.6855</c:v>
                </c:pt>
                <c:pt idx="7">
                  <c:v>1.8273666666666668</c:v>
                </c:pt>
                <c:pt idx="8">
                  <c:v>1.9870333333333332</c:v>
                </c:pt>
                <c:pt idx="9">
                  <c:v>2.2707999999999999</c:v>
                </c:pt>
                <c:pt idx="10">
                  <c:v>2.4581333333333331</c:v>
                </c:pt>
                <c:pt idx="11">
                  <c:v>2.6753666666666667</c:v>
                </c:pt>
                <c:pt idx="12">
                  <c:v>2.9805999999999999</c:v>
                </c:pt>
                <c:pt idx="13">
                  <c:v>3.2772333333333337</c:v>
                </c:pt>
              </c:numCache>
            </c:numRef>
          </c:xVal>
          <c:yVal>
            <c:numRef>
              <c:f>COMPUTATION!$J$4:$J$17</c:f>
              <c:numCache>
                <c:formatCode>General</c:formatCode>
                <c:ptCount val="14"/>
                <c:pt idx="0">
                  <c:v>1.738</c:v>
                </c:pt>
                <c:pt idx="1">
                  <c:v>1.738</c:v>
                </c:pt>
                <c:pt idx="2">
                  <c:v>1.802</c:v>
                </c:pt>
                <c:pt idx="3">
                  <c:v>1.87</c:v>
                </c:pt>
                <c:pt idx="4">
                  <c:v>2.1749999999999998</c:v>
                </c:pt>
                <c:pt idx="5">
                  <c:v>2.464</c:v>
                </c:pt>
                <c:pt idx="6">
                  <c:v>3.0569999999999999</c:v>
                </c:pt>
                <c:pt idx="7">
                  <c:v>3.6040000000000001</c:v>
                </c:pt>
                <c:pt idx="8">
                  <c:v>4.3970000000000002</c:v>
                </c:pt>
                <c:pt idx="9">
                  <c:v>6.0220000000000002</c:v>
                </c:pt>
                <c:pt idx="10">
                  <c:v>7.069</c:v>
                </c:pt>
                <c:pt idx="11">
                  <c:v>8.0619999999999994</c:v>
                </c:pt>
                <c:pt idx="12">
                  <c:v>9.1560000000000006</c:v>
                </c:pt>
                <c:pt idx="13">
                  <c:v>9.7669999999999995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COMPUTATION!$K$3</c:f>
              <c:strCache>
                <c:ptCount val="1"/>
                <c:pt idx="0">
                  <c:v>B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COMPUTATION!$I$4:$I$17</c:f>
              <c:numCache>
                <c:formatCode>General</c:formatCode>
                <c:ptCount val="14"/>
                <c:pt idx="0">
                  <c:v>0.5</c:v>
                </c:pt>
                <c:pt idx="1">
                  <c:v>0.68913333333333326</c:v>
                </c:pt>
                <c:pt idx="2">
                  <c:v>0.89113333333333344</c:v>
                </c:pt>
                <c:pt idx="3">
                  <c:v>0.98929999999999996</c:v>
                </c:pt>
                <c:pt idx="4">
                  <c:v>1.2849333333333335</c:v>
                </c:pt>
                <c:pt idx="5">
                  <c:v>1.4578</c:v>
                </c:pt>
                <c:pt idx="6">
                  <c:v>1.6855</c:v>
                </c:pt>
                <c:pt idx="7">
                  <c:v>1.8273666666666668</c:v>
                </c:pt>
                <c:pt idx="8">
                  <c:v>1.9870333333333332</c:v>
                </c:pt>
                <c:pt idx="9">
                  <c:v>2.2707999999999999</c:v>
                </c:pt>
                <c:pt idx="10">
                  <c:v>2.4581333333333331</c:v>
                </c:pt>
                <c:pt idx="11">
                  <c:v>2.6753666666666667</c:v>
                </c:pt>
                <c:pt idx="12">
                  <c:v>2.9805999999999999</c:v>
                </c:pt>
                <c:pt idx="13">
                  <c:v>3.2772333333333337</c:v>
                </c:pt>
              </c:numCache>
            </c:numRef>
          </c:xVal>
          <c:yVal>
            <c:numRef>
              <c:f>COMPUTATION!$K$4:$K$17</c:f>
              <c:numCache>
                <c:formatCode>General</c:formatCode>
                <c:ptCount val="14"/>
                <c:pt idx="0">
                  <c:v>0.22900000000000001</c:v>
                </c:pt>
                <c:pt idx="1">
                  <c:v>0.22900000000000001</c:v>
                </c:pt>
                <c:pt idx="2">
                  <c:v>0.26900000000000002</c:v>
                </c:pt>
                <c:pt idx="3">
                  <c:v>0.26500000000000001</c:v>
                </c:pt>
                <c:pt idx="4">
                  <c:v>0.33900000000000002</c:v>
                </c:pt>
                <c:pt idx="5">
                  <c:v>0.40699999999999997</c:v>
                </c:pt>
                <c:pt idx="6">
                  <c:v>0.49</c:v>
                </c:pt>
                <c:pt idx="7">
                  <c:v>0.58499999999999996</c:v>
                </c:pt>
                <c:pt idx="8">
                  <c:v>0.73799999999999999</c:v>
                </c:pt>
                <c:pt idx="9">
                  <c:v>1.103</c:v>
                </c:pt>
                <c:pt idx="10">
                  <c:v>1.51</c:v>
                </c:pt>
                <c:pt idx="11">
                  <c:v>2.1274999999999999</c:v>
                </c:pt>
                <c:pt idx="12">
                  <c:v>2.8485</c:v>
                </c:pt>
                <c:pt idx="13">
                  <c:v>3.3174999999999999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COMPUTATION!$L$3</c:f>
              <c:strCache>
                <c:ptCount val="1"/>
                <c:pt idx="0">
                  <c:v>C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COMPUTATION!$I$4:$I$17</c:f>
              <c:numCache>
                <c:formatCode>General</c:formatCode>
                <c:ptCount val="14"/>
                <c:pt idx="0">
                  <c:v>0.5</c:v>
                </c:pt>
                <c:pt idx="1">
                  <c:v>0.68913333333333326</c:v>
                </c:pt>
                <c:pt idx="2">
                  <c:v>0.89113333333333344</c:v>
                </c:pt>
                <c:pt idx="3">
                  <c:v>0.98929999999999996</c:v>
                </c:pt>
                <c:pt idx="4">
                  <c:v>1.2849333333333335</c:v>
                </c:pt>
                <c:pt idx="5">
                  <c:v>1.4578</c:v>
                </c:pt>
                <c:pt idx="6">
                  <c:v>1.6855</c:v>
                </c:pt>
                <c:pt idx="7">
                  <c:v>1.8273666666666668</c:v>
                </c:pt>
                <c:pt idx="8">
                  <c:v>1.9870333333333332</c:v>
                </c:pt>
                <c:pt idx="9">
                  <c:v>2.2707999999999999</c:v>
                </c:pt>
                <c:pt idx="10">
                  <c:v>2.4581333333333331</c:v>
                </c:pt>
                <c:pt idx="11">
                  <c:v>2.6753666666666667</c:v>
                </c:pt>
                <c:pt idx="12">
                  <c:v>2.9805999999999999</c:v>
                </c:pt>
                <c:pt idx="13">
                  <c:v>3.2772333333333337</c:v>
                </c:pt>
              </c:numCache>
            </c:numRef>
          </c:xVal>
          <c:yVal>
            <c:numRef>
              <c:f>COMPUTATION!$L$4:$L$17</c:f>
              <c:numCache>
                <c:formatCode>General</c:formatCode>
                <c:ptCount val="14"/>
                <c:pt idx="0">
                  <c:v>0.83499999999999996</c:v>
                </c:pt>
                <c:pt idx="1">
                  <c:v>0.83499999999999996</c:v>
                </c:pt>
                <c:pt idx="2">
                  <c:v>1.0900000000000001</c:v>
                </c:pt>
                <c:pt idx="3">
                  <c:v>1.1919999999999999</c:v>
                </c:pt>
                <c:pt idx="4">
                  <c:v>1.696</c:v>
                </c:pt>
                <c:pt idx="5">
                  <c:v>2.0230000000000001</c:v>
                </c:pt>
                <c:pt idx="6">
                  <c:v>2.698</c:v>
                </c:pt>
                <c:pt idx="7">
                  <c:v>3.2829999999999999</c:v>
                </c:pt>
                <c:pt idx="8">
                  <c:v>4.1829999999999998</c:v>
                </c:pt>
                <c:pt idx="9">
                  <c:v>6.7320000000000002</c:v>
                </c:pt>
                <c:pt idx="10">
                  <c:v>8.6750000000000007</c:v>
                </c:pt>
                <c:pt idx="11">
                  <c:v>10.58</c:v>
                </c:pt>
                <c:pt idx="12">
                  <c:v>12.32</c:v>
                </c:pt>
                <c:pt idx="13">
                  <c:v>13.125999999999999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COMPUTATION!$S$3</c:f>
              <c:strCache>
                <c:ptCount val="1"/>
                <c:pt idx="0">
                  <c:v>WELL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COMPUTATION!$R$4:$R$5</c:f>
              <c:numCache>
                <c:formatCode>General</c:formatCode>
                <c:ptCount val="2"/>
                <c:pt idx="0">
                  <c:v>1.9030899869919435</c:v>
                </c:pt>
                <c:pt idx="1">
                  <c:v>1.9030899869919435</c:v>
                </c:pt>
              </c:numCache>
            </c:numRef>
          </c:xVal>
          <c:yVal>
            <c:numRef>
              <c:f>COMPUTATION!$S$4:$S$5</c:f>
              <c:numCache>
                <c:formatCode>General</c:formatCode>
                <c:ptCount val="2"/>
                <c:pt idx="0">
                  <c:v>0</c:v>
                </c:pt>
                <c:pt idx="1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030728"/>
        <c:axId val="735633440"/>
      </c:scatterChart>
      <c:valAx>
        <c:axId val="314030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5633440"/>
        <c:crosses val="autoZero"/>
        <c:crossBetween val="midCat"/>
      </c:valAx>
      <c:valAx>
        <c:axId val="735633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4030728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683262047638233"/>
          <c:y val="2.1186440677966101E-2"/>
          <c:w val="0.2295088090975311"/>
          <c:h val="0.288135593220338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Adjust slope of line to estimate K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DATA!$L$10</c:f>
              <c:strCache>
                <c:ptCount val="1"/>
                <c:pt idx="0">
                  <c:v>y/ y0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DATA!$K$11:$K$1003</c:f>
              <c:numCache>
                <c:formatCode>h:mm:ss.0</c:formatCode>
                <c:ptCount val="993"/>
                <c:pt idx="0">
                  <c:v>5.7870370370370367E-6</c:v>
                </c:pt>
                <c:pt idx="1">
                  <c:v>6.2868113425379422</c:v>
                </c:pt>
                <c:pt idx="2">
                  <c:v>28.076394675832955</c:v>
                </c:pt>
                <c:pt idx="3">
                  <c:v>57.094450231432816</c:v>
                </c:pt>
                <c:pt idx="4">
                  <c:v>85.934728009235656</c:v>
                </c:pt>
                <c:pt idx="5">
                  <c:v>115.08333912033642</c:v>
                </c:pt>
                <c:pt idx="6">
                  <c:v>115.08333333329938</c:v>
                </c:pt>
                <c:pt idx="7">
                  <c:v>115.08333333329938</c:v>
                </c:pt>
                <c:pt idx="8">
                  <c:v>115.08333333329938</c:v>
                </c:pt>
                <c:pt idx="9">
                  <c:v>115.08333333329938</c:v>
                </c:pt>
                <c:pt idx="10">
                  <c:v>115.08333333329938</c:v>
                </c:pt>
                <c:pt idx="11">
                  <c:v>115.08333333329938</c:v>
                </c:pt>
                <c:pt idx="12">
                  <c:v>115.08333333329938</c:v>
                </c:pt>
                <c:pt idx="13">
                  <c:v>115.08333333329938</c:v>
                </c:pt>
                <c:pt idx="14">
                  <c:v>115.08333333329938</c:v>
                </c:pt>
                <c:pt idx="15">
                  <c:v>115.08333333329938</c:v>
                </c:pt>
                <c:pt idx="16">
                  <c:v>115.08333333329938</c:v>
                </c:pt>
                <c:pt idx="17">
                  <c:v>115.08333333329938</c:v>
                </c:pt>
                <c:pt idx="18">
                  <c:v>115.08333333329938</c:v>
                </c:pt>
                <c:pt idx="19">
                  <c:v>115.08333333329938</c:v>
                </c:pt>
                <c:pt idx="20">
                  <c:v>115.08333333329938</c:v>
                </c:pt>
                <c:pt idx="21">
                  <c:v>115.08333333329938</c:v>
                </c:pt>
                <c:pt idx="22">
                  <c:v>115.08333333329938</c:v>
                </c:pt>
                <c:pt idx="23">
                  <c:v>115.08333333329938</c:v>
                </c:pt>
                <c:pt idx="24">
                  <c:v>115.08333333329938</c:v>
                </c:pt>
                <c:pt idx="25">
                  <c:v>115.08333333329938</c:v>
                </c:pt>
                <c:pt idx="26">
                  <c:v>115.08333333329938</c:v>
                </c:pt>
                <c:pt idx="27">
                  <c:v>115.08333333329938</c:v>
                </c:pt>
                <c:pt idx="28">
                  <c:v>115.08333333329938</c:v>
                </c:pt>
                <c:pt idx="29">
                  <c:v>115.08333333329938</c:v>
                </c:pt>
                <c:pt idx="30">
                  <c:v>115.08333333329938</c:v>
                </c:pt>
                <c:pt idx="31">
                  <c:v>115.08333333329938</c:v>
                </c:pt>
                <c:pt idx="32">
                  <c:v>115.08333333329938</c:v>
                </c:pt>
                <c:pt idx="33">
                  <c:v>115.08333333329938</c:v>
                </c:pt>
                <c:pt idx="34">
                  <c:v>115.08333333329938</c:v>
                </c:pt>
                <c:pt idx="35">
                  <c:v>115.08333333329938</c:v>
                </c:pt>
                <c:pt idx="36">
                  <c:v>115.08333333329938</c:v>
                </c:pt>
                <c:pt idx="37">
                  <c:v>115.08333333329938</c:v>
                </c:pt>
                <c:pt idx="38">
                  <c:v>115.08333333329938</c:v>
                </c:pt>
                <c:pt idx="39">
                  <c:v>115.08333333329938</c:v>
                </c:pt>
                <c:pt idx="40">
                  <c:v>115.08333333329938</c:v>
                </c:pt>
                <c:pt idx="41">
                  <c:v>115.08333333329938</c:v>
                </c:pt>
                <c:pt idx="42">
                  <c:v>115.08333333329938</c:v>
                </c:pt>
                <c:pt idx="43">
                  <c:v>115.08333333329938</c:v>
                </c:pt>
                <c:pt idx="44">
                  <c:v>115.08333333329938</c:v>
                </c:pt>
                <c:pt idx="45">
                  <c:v>115.08333333329938</c:v>
                </c:pt>
                <c:pt idx="46">
                  <c:v>115.08333333329938</c:v>
                </c:pt>
                <c:pt idx="47">
                  <c:v>115.08333333329938</c:v>
                </c:pt>
                <c:pt idx="48">
                  <c:v>115.08333333329938</c:v>
                </c:pt>
                <c:pt idx="49">
                  <c:v>115.08333333329938</c:v>
                </c:pt>
                <c:pt idx="50">
                  <c:v>115.08333333329938</c:v>
                </c:pt>
                <c:pt idx="51">
                  <c:v>115.08333333329938</c:v>
                </c:pt>
                <c:pt idx="52">
                  <c:v>115.08333333329938</c:v>
                </c:pt>
                <c:pt idx="53">
                  <c:v>115.08333333329938</c:v>
                </c:pt>
                <c:pt idx="54">
                  <c:v>115.08333333329938</c:v>
                </c:pt>
                <c:pt idx="55">
                  <c:v>115.08333333329938</c:v>
                </c:pt>
                <c:pt idx="56">
                  <c:v>115.08333333329938</c:v>
                </c:pt>
                <c:pt idx="57">
                  <c:v>115.08333333329938</c:v>
                </c:pt>
                <c:pt idx="58">
                  <c:v>115.08333333329938</c:v>
                </c:pt>
                <c:pt idx="59">
                  <c:v>115.08333333329938</c:v>
                </c:pt>
                <c:pt idx="60">
                  <c:v>115.08333333329938</c:v>
                </c:pt>
                <c:pt idx="61">
                  <c:v>115.08333333329938</c:v>
                </c:pt>
                <c:pt idx="62">
                  <c:v>115.08333333329938</c:v>
                </c:pt>
                <c:pt idx="63">
                  <c:v>115.08333333329938</c:v>
                </c:pt>
                <c:pt idx="64">
                  <c:v>115.08333333329938</c:v>
                </c:pt>
                <c:pt idx="65">
                  <c:v>115.08333333329938</c:v>
                </c:pt>
                <c:pt idx="66">
                  <c:v>115.08333333329938</c:v>
                </c:pt>
                <c:pt idx="67">
                  <c:v>115.08333333329938</c:v>
                </c:pt>
                <c:pt idx="68">
                  <c:v>115.08333333329938</c:v>
                </c:pt>
                <c:pt idx="69">
                  <c:v>115.08333333329938</c:v>
                </c:pt>
                <c:pt idx="70">
                  <c:v>115.08333333329938</c:v>
                </c:pt>
                <c:pt idx="71">
                  <c:v>115.08333333329938</c:v>
                </c:pt>
                <c:pt idx="72">
                  <c:v>115.08333333329938</c:v>
                </c:pt>
                <c:pt idx="73">
                  <c:v>115.08333333329938</c:v>
                </c:pt>
                <c:pt idx="74">
                  <c:v>115.08333333329938</c:v>
                </c:pt>
                <c:pt idx="75">
                  <c:v>115.08333333329938</c:v>
                </c:pt>
                <c:pt idx="76">
                  <c:v>115.08333333329938</c:v>
                </c:pt>
                <c:pt idx="77">
                  <c:v>115.08333333329938</c:v>
                </c:pt>
                <c:pt idx="78">
                  <c:v>115.08333333329938</c:v>
                </c:pt>
                <c:pt idx="79">
                  <c:v>115.08333333329938</c:v>
                </c:pt>
                <c:pt idx="80">
                  <c:v>115.08333333329938</c:v>
                </c:pt>
                <c:pt idx="81">
                  <c:v>115.08333333329938</c:v>
                </c:pt>
                <c:pt idx="82">
                  <c:v>115.08333333329938</c:v>
                </c:pt>
                <c:pt idx="83">
                  <c:v>115.08333333329938</c:v>
                </c:pt>
                <c:pt idx="84">
                  <c:v>115.08333333329938</c:v>
                </c:pt>
                <c:pt idx="85">
                  <c:v>115.08333333329938</c:v>
                </c:pt>
                <c:pt idx="86">
                  <c:v>115.08333333329938</c:v>
                </c:pt>
                <c:pt idx="87">
                  <c:v>115.08333333329938</c:v>
                </c:pt>
                <c:pt idx="88">
                  <c:v>115.08333333329938</c:v>
                </c:pt>
                <c:pt idx="89">
                  <c:v>115.08333333329938</c:v>
                </c:pt>
                <c:pt idx="90">
                  <c:v>115.08333333329938</c:v>
                </c:pt>
                <c:pt idx="91">
                  <c:v>115.08333333329938</c:v>
                </c:pt>
                <c:pt idx="92">
                  <c:v>115.08333333329938</c:v>
                </c:pt>
                <c:pt idx="93">
                  <c:v>115.08333333329938</c:v>
                </c:pt>
                <c:pt idx="94">
                  <c:v>115.08333333329938</c:v>
                </c:pt>
                <c:pt idx="95">
                  <c:v>115.08333333329938</c:v>
                </c:pt>
                <c:pt idx="96">
                  <c:v>115.08333333329938</c:v>
                </c:pt>
                <c:pt idx="97">
                  <c:v>115.08333333329938</c:v>
                </c:pt>
                <c:pt idx="98">
                  <c:v>115.08333333329938</c:v>
                </c:pt>
                <c:pt idx="99">
                  <c:v>115.08333333329938</c:v>
                </c:pt>
                <c:pt idx="100">
                  <c:v>115.08333333329938</c:v>
                </c:pt>
                <c:pt idx="101">
                  <c:v>115.08333333329938</c:v>
                </c:pt>
                <c:pt idx="102">
                  <c:v>115.08333333329938</c:v>
                </c:pt>
                <c:pt idx="103">
                  <c:v>115.08333333329938</c:v>
                </c:pt>
                <c:pt idx="104">
                  <c:v>115.08333333329938</c:v>
                </c:pt>
                <c:pt idx="105">
                  <c:v>115.08333333329938</c:v>
                </c:pt>
                <c:pt idx="106">
                  <c:v>115.08333333329938</c:v>
                </c:pt>
                <c:pt idx="107">
                  <c:v>115.08333333329938</c:v>
                </c:pt>
                <c:pt idx="108">
                  <c:v>115.08333333329938</c:v>
                </c:pt>
                <c:pt idx="109">
                  <c:v>115.08333333329938</c:v>
                </c:pt>
                <c:pt idx="110">
                  <c:v>115.08333333329938</c:v>
                </c:pt>
                <c:pt idx="111">
                  <c:v>115.08333333329938</c:v>
                </c:pt>
                <c:pt idx="112">
                  <c:v>115.08333333329938</c:v>
                </c:pt>
                <c:pt idx="113">
                  <c:v>115.08333333329938</c:v>
                </c:pt>
                <c:pt idx="114">
                  <c:v>115.08333333329938</c:v>
                </c:pt>
                <c:pt idx="115">
                  <c:v>115.08333333329938</c:v>
                </c:pt>
                <c:pt idx="116">
                  <c:v>115.08333333329938</c:v>
                </c:pt>
                <c:pt idx="117">
                  <c:v>115.08333333329938</c:v>
                </c:pt>
                <c:pt idx="118">
                  <c:v>115.08333333329938</c:v>
                </c:pt>
                <c:pt idx="119">
                  <c:v>115.08333333329938</c:v>
                </c:pt>
                <c:pt idx="120">
                  <c:v>115.08333333329938</c:v>
                </c:pt>
                <c:pt idx="121">
                  <c:v>115.08333333329938</c:v>
                </c:pt>
                <c:pt idx="122">
                  <c:v>115.08333333329938</c:v>
                </c:pt>
                <c:pt idx="123">
                  <c:v>115.08333333329938</c:v>
                </c:pt>
                <c:pt idx="124">
                  <c:v>115.08333333329938</c:v>
                </c:pt>
                <c:pt idx="125">
                  <c:v>115.08333333329938</c:v>
                </c:pt>
                <c:pt idx="126">
                  <c:v>115.08333333329938</c:v>
                </c:pt>
                <c:pt idx="127">
                  <c:v>115.08333333329938</c:v>
                </c:pt>
                <c:pt idx="128">
                  <c:v>115.08333333329938</c:v>
                </c:pt>
                <c:pt idx="129">
                  <c:v>115.08333333329938</c:v>
                </c:pt>
                <c:pt idx="130">
                  <c:v>115.08333333329938</c:v>
                </c:pt>
                <c:pt idx="131">
                  <c:v>115.08333333329938</c:v>
                </c:pt>
                <c:pt idx="132">
                  <c:v>115.08333333329938</c:v>
                </c:pt>
                <c:pt idx="133">
                  <c:v>115.08333333329938</c:v>
                </c:pt>
                <c:pt idx="134">
                  <c:v>115.08333333329938</c:v>
                </c:pt>
                <c:pt idx="135">
                  <c:v>115.08333333329938</c:v>
                </c:pt>
                <c:pt idx="136">
                  <c:v>115.08333333329938</c:v>
                </c:pt>
                <c:pt idx="137">
                  <c:v>115.08333333329938</c:v>
                </c:pt>
                <c:pt idx="138">
                  <c:v>115.08333333329938</c:v>
                </c:pt>
                <c:pt idx="139">
                  <c:v>115.08333333329938</c:v>
                </c:pt>
                <c:pt idx="140">
                  <c:v>115.08333333329938</c:v>
                </c:pt>
                <c:pt idx="141">
                  <c:v>115.08333333329938</c:v>
                </c:pt>
                <c:pt idx="142">
                  <c:v>115.08333333329938</c:v>
                </c:pt>
                <c:pt idx="143">
                  <c:v>115.08333333329938</c:v>
                </c:pt>
                <c:pt idx="144">
                  <c:v>115.08333333329938</c:v>
                </c:pt>
                <c:pt idx="145">
                  <c:v>115.08333333329938</c:v>
                </c:pt>
                <c:pt idx="146">
                  <c:v>115.08333333329938</c:v>
                </c:pt>
                <c:pt idx="147">
                  <c:v>115.08333333329938</c:v>
                </c:pt>
                <c:pt idx="148">
                  <c:v>115.08333333329938</c:v>
                </c:pt>
                <c:pt idx="149">
                  <c:v>115.08333333329938</c:v>
                </c:pt>
                <c:pt idx="150">
                  <c:v>115.08333333329938</c:v>
                </c:pt>
                <c:pt idx="151">
                  <c:v>115.08333333329938</c:v>
                </c:pt>
                <c:pt idx="152">
                  <c:v>115.08333333329938</c:v>
                </c:pt>
                <c:pt idx="153">
                  <c:v>115.08333333329938</c:v>
                </c:pt>
                <c:pt idx="154">
                  <c:v>115.08333333329938</c:v>
                </c:pt>
                <c:pt idx="155">
                  <c:v>115.08333333329938</c:v>
                </c:pt>
                <c:pt idx="156">
                  <c:v>115.08333333329938</c:v>
                </c:pt>
                <c:pt idx="157">
                  <c:v>115.08333333329938</c:v>
                </c:pt>
                <c:pt idx="158">
                  <c:v>115.08333333329938</c:v>
                </c:pt>
                <c:pt idx="159">
                  <c:v>115.08333333329938</c:v>
                </c:pt>
                <c:pt idx="160">
                  <c:v>115.08333333329938</c:v>
                </c:pt>
                <c:pt idx="161">
                  <c:v>115.08333333329938</c:v>
                </c:pt>
                <c:pt idx="162">
                  <c:v>115.08333333329938</c:v>
                </c:pt>
                <c:pt idx="163">
                  <c:v>115.08333333329938</c:v>
                </c:pt>
                <c:pt idx="164">
                  <c:v>115.08333333329938</c:v>
                </c:pt>
                <c:pt idx="165">
                  <c:v>115.08333333329938</c:v>
                </c:pt>
                <c:pt idx="166">
                  <c:v>115.08333333329938</c:v>
                </c:pt>
                <c:pt idx="167">
                  <c:v>115.08333333329938</c:v>
                </c:pt>
                <c:pt idx="168">
                  <c:v>115.08333333329938</c:v>
                </c:pt>
                <c:pt idx="169">
                  <c:v>115.08333333329938</c:v>
                </c:pt>
                <c:pt idx="170">
                  <c:v>115.08333333329938</c:v>
                </c:pt>
                <c:pt idx="171">
                  <c:v>115.08333333329938</c:v>
                </c:pt>
                <c:pt idx="172">
                  <c:v>115.08333333329938</c:v>
                </c:pt>
                <c:pt idx="173">
                  <c:v>115.08333333329938</c:v>
                </c:pt>
                <c:pt idx="174">
                  <c:v>115.08333333329938</c:v>
                </c:pt>
                <c:pt idx="175">
                  <c:v>115.08333333329938</c:v>
                </c:pt>
                <c:pt idx="176">
                  <c:v>115.08333333329938</c:v>
                </c:pt>
                <c:pt idx="177">
                  <c:v>115.08333333329938</c:v>
                </c:pt>
                <c:pt idx="178">
                  <c:v>115.08333333329938</c:v>
                </c:pt>
                <c:pt idx="179">
                  <c:v>115.08333333329938</c:v>
                </c:pt>
                <c:pt idx="180">
                  <c:v>115.08333333329938</c:v>
                </c:pt>
                <c:pt idx="181">
                  <c:v>115.08333333329938</c:v>
                </c:pt>
                <c:pt idx="182">
                  <c:v>115.08333333329938</c:v>
                </c:pt>
                <c:pt idx="183">
                  <c:v>115.08333333329938</c:v>
                </c:pt>
                <c:pt idx="184">
                  <c:v>115.08333333329938</c:v>
                </c:pt>
                <c:pt idx="185">
                  <c:v>115.08333333329938</c:v>
                </c:pt>
                <c:pt idx="186">
                  <c:v>115.08333333329938</c:v>
                </c:pt>
                <c:pt idx="187">
                  <c:v>115.08333333329938</c:v>
                </c:pt>
                <c:pt idx="188">
                  <c:v>115.08333333329938</c:v>
                </c:pt>
                <c:pt idx="189">
                  <c:v>115.08333333329938</c:v>
                </c:pt>
                <c:pt idx="190">
                  <c:v>115.08333333329938</c:v>
                </c:pt>
                <c:pt idx="191">
                  <c:v>115.08333333329938</c:v>
                </c:pt>
                <c:pt idx="192">
                  <c:v>115.08333333329938</c:v>
                </c:pt>
                <c:pt idx="193">
                  <c:v>115.08333333329938</c:v>
                </c:pt>
                <c:pt idx="194">
                  <c:v>115.08333333329938</c:v>
                </c:pt>
                <c:pt idx="195">
                  <c:v>115.08333333329938</c:v>
                </c:pt>
                <c:pt idx="196">
                  <c:v>115.08333333329938</c:v>
                </c:pt>
                <c:pt idx="197">
                  <c:v>115.08333333329938</c:v>
                </c:pt>
                <c:pt idx="198">
                  <c:v>115.08333333329938</c:v>
                </c:pt>
                <c:pt idx="199">
                  <c:v>115.08333333329938</c:v>
                </c:pt>
                <c:pt idx="200">
                  <c:v>115.08333333329938</c:v>
                </c:pt>
                <c:pt idx="201">
                  <c:v>115.08333333329938</c:v>
                </c:pt>
                <c:pt idx="202">
                  <c:v>115.08333333329938</c:v>
                </c:pt>
                <c:pt idx="203">
                  <c:v>115.08333333329938</c:v>
                </c:pt>
                <c:pt idx="204">
                  <c:v>115.08333333329938</c:v>
                </c:pt>
                <c:pt idx="205">
                  <c:v>115.08333333329938</c:v>
                </c:pt>
                <c:pt idx="206">
                  <c:v>115.08333333329938</c:v>
                </c:pt>
                <c:pt idx="207">
                  <c:v>115.08333333329938</c:v>
                </c:pt>
                <c:pt idx="208">
                  <c:v>115.08333333329938</c:v>
                </c:pt>
                <c:pt idx="209">
                  <c:v>115.08333333329938</c:v>
                </c:pt>
                <c:pt idx="210">
                  <c:v>115.08333333329938</c:v>
                </c:pt>
                <c:pt idx="211">
                  <c:v>115.08333333329938</c:v>
                </c:pt>
                <c:pt idx="212">
                  <c:v>115.08333333329938</c:v>
                </c:pt>
                <c:pt idx="213">
                  <c:v>115.08333333329938</c:v>
                </c:pt>
                <c:pt idx="214">
                  <c:v>115.08333333329938</c:v>
                </c:pt>
                <c:pt idx="215">
                  <c:v>115.08333333329938</c:v>
                </c:pt>
                <c:pt idx="216">
                  <c:v>115.08333333329938</c:v>
                </c:pt>
                <c:pt idx="217">
                  <c:v>115.08333333329938</c:v>
                </c:pt>
                <c:pt idx="218">
                  <c:v>115.08333333329938</c:v>
                </c:pt>
                <c:pt idx="219">
                  <c:v>115.08333333329938</c:v>
                </c:pt>
                <c:pt idx="220">
                  <c:v>115.08333333329938</c:v>
                </c:pt>
                <c:pt idx="221">
                  <c:v>115.08333333329938</c:v>
                </c:pt>
                <c:pt idx="222">
                  <c:v>115.08333333329938</c:v>
                </c:pt>
                <c:pt idx="223">
                  <c:v>115.08333333329938</c:v>
                </c:pt>
                <c:pt idx="224">
                  <c:v>115.08333333329938</c:v>
                </c:pt>
                <c:pt idx="225">
                  <c:v>115.08333333329938</c:v>
                </c:pt>
                <c:pt idx="226">
                  <c:v>115.08333333329938</c:v>
                </c:pt>
                <c:pt idx="227">
                  <c:v>115.08333333329938</c:v>
                </c:pt>
                <c:pt idx="228">
                  <c:v>115.08333333329938</c:v>
                </c:pt>
                <c:pt idx="229">
                  <c:v>115.08333333329938</c:v>
                </c:pt>
                <c:pt idx="230">
                  <c:v>115.08333333329938</c:v>
                </c:pt>
                <c:pt idx="231">
                  <c:v>115.08333333329938</c:v>
                </c:pt>
                <c:pt idx="232">
                  <c:v>115.08333333329938</c:v>
                </c:pt>
                <c:pt idx="233">
                  <c:v>115.08333333329938</c:v>
                </c:pt>
                <c:pt idx="234">
                  <c:v>115.08333333329938</c:v>
                </c:pt>
                <c:pt idx="235">
                  <c:v>115.08333333329938</c:v>
                </c:pt>
                <c:pt idx="236">
                  <c:v>115.08333333329938</c:v>
                </c:pt>
                <c:pt idx="237">
                  <c:v>115.08333333329938</c:v>
                </c:pt>
                <c:pt idx="238">
                  <c:v>115.08333333329938</c:v>
                </c:pt>
                <c:pt idx="239">
                  <c:v>115.08333333329938</c:v>
                </c:pt>
                <c:pt idx="240">
                  <c:v>115.08333333329938</c:v>
                </c:pt>
                <c:pt idx="241">
                  <c:v>115.08333333329938</c:v>
                </c:pt>
                <c:pt idx="242">
                  <c:v>115.08333333329938</c:v>
                </c:pt>
                <c:pt idx="243">
                  <c:v>115.08333333329938</c:v>
                </c:pt>
                <c:pt idx="244">
                  <c:v>115.08333333329938</c:v>
                </c:pt>
                <c:pt idx="245">
                  <c:v>115.08333333329938</c:v>
                </c:pt>
                <c:pt idx="246">
                  <c:v>115.08333333329938</c:v>
                </c:pt>
                <c:pt idx="247">
                  <c:v>115.08333333329938</c:v>
                </c:pt>
                <c:pt idx="248">
                  <c:v>115.08333333329938</c:v>
                </c:pt>
                <c:pt idx="249">
                  <c:v>115.08333333329938</c:v>
                </c:pt>
                <c:pt idx="250">
                  <c:v>115.08333333329938</c:v>
                </c:pt>
                <c:pt idx="251">
                  <c:v>115.08333333329938</c:v>
                </c:pt>
                <c:pt idx="252">
                  <c:v>115.08333333329938</c:v>
                </c:pt>
                <c:pt idx="253">
                  <c:v>115.08333333329938</c:v>
                </c:pt>
                <c:pt idx="254">
                  <c:v>115.08333333329938</c:v>
                </c:pt>
                <c:pt idx="255">
                  <c:v>115.08333333329938</c:v>
                </c:pt>
                <c:pt idx="256">
                  <c:v>115.08333333329938</c:v>
                </c:pt>
                <c:pt idx="257">
                  <c:v>115.08333333329938</c:v>
                </c:pt>
                <c:pt idx="258">
                  <c:v>115.08333333329938</c:v>
                </c:pt>
                <c:pt idx="259">
                  <c:v>115.08333333329938</c:v>
                </c:pt>
                <c:pt idx="260">
                  <c:v>115.08333333329938</c:v>
                </c:pt>
                <c:pt idx="261">
                  <c:v>115.08333333329938</c:v>
                </c:pt>
                <c:pt idx="262">
                  <c:v>115.08333333329938</c:v>
                </c:pt>
                <c:pt idx="263">
                  <c:v>115.08333333329938</c:v>
                </c:pt>
                <c:pt idx="264">
                  <c:v>115.08333333329938</c:v>
                </c:pt>
                <c:pt idx="265">
                  <c:v>115.08333333329938</c:v>
                </c:pt>
                <c:pt idx="266">
                  <c:v>115.08333333329938</c:v>
                </c:pt>
                <c:pt idx="267">
                  <c:v>115.08333333329938</c:v>
                </c:pt>
                <c:pt idx="268">
                  <c:v>115.08333333329938</c:v>
                </c:pt>
                <c:pt idx="269">
                  <c:v>115.08333333329938</c:v>
                </c:pt>
                <c:pt idx="270">
                  <c:v>115.08333333329938</c:v>
                </c:pt>
                <c:pt idx="271">
                  <c:v>115.08333333329938</c:v>
                </c:pt>
                <c:pt idx="272">
                  <c:v>115.08333333329938</c:v>
                </c:pt>
                <c:pt idx="273">
                  <c:v>115.08333333329938</c:v>
                </c:pt>
                <c:pt idx="274">
                  <c:v>115.08333333329938</c:v>
                </c:pt>
                <c:pt idx="275">
                  <c:v>115.08333333329938</c:v>
                </c:pt>
                <c:pt idx="276">
                  <c:v>115.08333333329938</c:v>
                </c:pt>
                <c:pt idx="277">
                  <c:v>115.08333333329938</c:v>
                </c:pt>
                <c:pt idx="278">
                  <c:v>115.08333333329938</c:v>
                </c:pt>
                <c:pt idx="279">
                  <c:v>115.08333333329938</c:v>
                </c:pt>
                <c:pt idx="280">
                  <c:v>115.08333333329938</c:v>
                </c:pt>
                <c:pt idx="281">
                  <c:v>115.08333333329938</c:v>
                </c:pt>
                <c:pt idx="282">
                  <c:v>115.08333333329938</c:v>
                </c:pt>
                <c:pt idx="283">
                  <c:v>115.08333333329938</c:v>
                </c:pt>
                <c:pt idx="284">
                  <c:v>115.08333333329938</c:v>
                </c:pt>
                <c:pt idx="285">
                  <c:v>115.08333333329938</c:v>
                </c:pt>
                <c:pt idx="286">
                  <c:v>115.08333333329938</c:v>
                </c:pt>
                <c:pt idx="287">
                  <c:v>115.08333333329938</c:v>
                </c:pt>
                <c:pt idx="288">
                  <c:v>115.08333333329938</c:v>
                </c:pt>
                <c:pt idx="289">
                  <c:v>115.08333333329938</c:v>
                </c:pt>
                <c:pt idx="290">
                  <c:v>115.08333333329938</c:v>
                </c:pt>
                <c:pt idx="291">
                  <c:v>115.08333333329938</c:v>
                </c:pt>
                <c:pt idx="292">
                  <c:v>115.08333333329938</c:v>
                </c:pt>
                <c:pt idx="293">
                  <c:v>115.08333333329938</c:v>
                </c:pt>
                <c:pt idx="294">
                  <c:v>115.08333333329938</c:v>
                </c:pt>
                <c:pt idx="295">
                  <c:v>115.08333333329938</c:v>
                </c:pt>
                <c:pt idx="296">
                  <c:v>115.08333333329938</c:v>
                </c:pt>
                <c:pt idx="297">
                  <c:v>115.08333333329938</c:v>
                </c:pt>
                <c:pt idx="298">
                  <c:v>115.08333333329938</c:v>
                </c:pt>
                <c:pt idx="299">
                  <c:v>115.08333333329938</c:v>
                </c:pt>
                <c:pt idx="300">
                  <c:v>115.08333333329938</c:v>
                </c:pt>
                <c:pt idx="301">
                  <c:v>115.08333333329938</c:v>
                </c:pt>
                <c:pt idx="302">
                  <c:v>115.08333333329938</c:v>
                </c:pt>
                <c:pt idx="303">
                  <c:v>115.08333333329938</c:v>
                </c:pt>
                <c:pt idx="304">
                  <c:v>115.08333333329938</c:v>
                </c:pt>
                <c:pt idx="305">
                  <c:v>115.08333333329938</c:v>
                </c:pt>
                <c:pt idx="306">
                  <c:v>115.08333333329938</c:v>
                </c:pt>
                <c:pt idx="307">
                  <c:v>115.08333333329938</c:v>
                </c:pt>
                <c:pt idx="308">
                  <c:v>115.08333333329938</c:v>
                </c:pt>
                <c:pt idx="309">
                  <c:v>115.08333333329938</c:v>
                </c:pt>
                <c:pt idx="310">
                  <c:v>115.08333333329938</c:v>
                </c:pt>
                <c:pt idx="311">
                  <c:v>115.08333333329938</c:v>
                </c:pt>
                <c:pt idx="312">
                  <c:v>115.08333333329938</c:v>
                </c:pt>
                <c:pt idx="313">
                  <c:v>115.08333333329938</c:v>
                </c:pt>
                <c:pt idx="314">
                  <c:v>115.08333333329938</c:v>
                </c:pt>
                <c:pt idx="315">
                  <c:v>115.08333333329938</c:v>
                </c:pt>
                <c:pt idx="316">
                  <c:v>115.08333333329938</c:v>
                </c:pt>
                <c:pt idx="317">
                  <c:v>115.08333333329938</c:v>
                </c:pt>
                <c:pt idx="318">
                  <c:v>115.08333333329938</c:v>
                </c:pt>
                <c:pt idx="319">
                  <c:v>115.08333333329938</c:v>
                </c:pt>
                <c:pt idx="320">
                  <c:v>115.08333333329938</c:v>
                </c:pt>
                <c:pt idx="321">
                  <c:v>115.08333333329938</c:v>
                </c:pt>
                <c:pt idx="322">
                  <c:v>115.08333333329938</c:v>
                </c:pt>
                <c:pt idx="323">
                  <c:v>115.08333333329938</c:v>
                </c:pt>
                <c:pt idx="324">
                  <c:v>115.08333333329938</c:v>
                </c:pt>
                <c:pt idx="325">
                  <c:v>115.08333333329938</c:v>
                </c:pt>
                <c:pt idx="326">
                  <c:v>115.08333333329938</c:v>
                </c:pt>
                <c:pt idx="327">
                  <c:v>115.08333333329938</c:v>
                </c:pt>
                <c:pt idx="328">
                  <c:v>115.08333333329938</c:v>
                </c:pt>
                <c:pt idx="329">
                  <c:v>115.08333333329938</c:v>
                </c:pt>
                <c:pt idx="330">
                  <c:v>115.08333333329938</c:v>
                </c:pt>
                <c:pt idx="331">
                  <c:v>115.08333333329938</c:v>
                </c:pt>
                <c:pt idx="332">
                  <c:v>115.08333333329938</c:v>
                </c:pt>
                <c:pt idx="333">
                  <c:v>115.08333333329938</c:v>
                </c:pt>
                <c:pt idx="334">
                  <c:v>115.08333333329938</c:v>
                </c:pt>
                <c:pt idx="335">
                  <c:v>115.08333333329938</c:v>
                </c:pt>
                <c:pt idx="336">
                  <c:v>115.08333333329938</c:v>
                </c:pt>
                <c:pt idx="337">
                  <c:v>115.08333333329938</c:v>
                </c:pt>
                <c:pt idx="338">
                  <c:v>115.08333333329938</c:v>
                </c:pt>
                <c:pt idx="339">
                  <c:v>115.08333333329938</c:v>
                </c:pt>
                <c:pt idx="340">
                  <c:v>115.08333333329938</c:v>
                </c:pt>
                <c:pt idx="341">
                  <c:v>115.08333333329938</c:v>
                </c:pt>
                <c:pt idx="342">
                  <c:v>115.08333333329938</c:v>
                </c:pt>
                <c:pt idx="343">
                  <c:v>115.08333333329938</c:v>
                </c:pt>
                <c:pt idx="344">
                  <c:v>115.08333333329938</c:v>
                </c:pt>
                <c:pt idx="345">
                  <c:v>115.08333333329938</c:v>
                </c:pt>
                <c:pt idx="346">
                  <c:v>115.08333333329938</c:v>
                </c:pt>
                <c:pt idx="347">
                  <c:v>115.08333333329938</c:v>
                </c:pt>
                <c:pt idx="348">
                  <c:v>115.08333333329938</c:v>
                </c:pt>
                <c:pt idx="349">
                  <c:v>115.08333333329938</c:v>
                </c:pt>
                <c:pt idx="350">
                  <c:v>115.08333333329938</c:v>
                </c:pt>
                <c:pt idx="351">
                  <c:v>115.08333333329938</c:v>
                </c:pt>
                <c:pt idx="352">
                  <c:v>115.08333333329938</c:v>
                </c:pt>
                <c:pt idx="353">
                  <c:v>115.08333333329938</c:v>
                </c:pt>
                <c:pt idx="354">
                  <c:v>115.08333333329938</c:v>
                </c:pt>
                <c:pt idx="355">
                  <c:v>115.08333333329938</c:v>
                </c:pt>
                <c:pt idx="356">
                  <c:v>115.08333333329938</c:v>
                </c:pt>
                <c:pt idx="357">
                  <c:v>115.08333333329938</c:v>
                </c:pt>
                <c:pt idx="358">
                  <c:v>115.08333333329938</c:v>
                </c:pt>
                <c:pt idx="359">
                  <c:v>115.08333333329938</c:v>
                </c:pt>
                <c:pt idx="360">
                  <c:v>115.08333333329938</c:v>
                </c:pt>
                <c:pt idx="361">
                  <c:v>115.08333333329938</c:v>
                </c:pt>
                <c:pt idx="362">
                  <c:v>115.08333333329938</c:v>
                </c:pt>
                <c:pt idx="363">
                  <c:v>115.08333333329938</c:v>
                </c:pt>
                <c:pt idx="364">
                  <c:v>115.08333333329938</c:v>
                </c:pt>
                <c:pt idx="365">
                  <c:v>115.08333333329938</c:v>
                </c:pt>
                <c:pt idx="366">
                  <c:v>115.08333333329938</c:v>
                </c:pt>
                <c:pt idx="367">
                  <c:v>115.08333333329938</c:v>
                </c:pt>
                <c:pt idx="368">
                  <c:v>115.08333333329938</c:v>
                </c:pt>
                <c:pt idx="369">
                  <c:v>115.08333333329938</c:v>
                </c:pt>
                <c:pt idx="370">
                  <c:v>115.08333333329938</c:v>
                </c:pt>
                <c:pt idx="371">
                  <c:v>115.08333333329938</c:v>
                </c:pt>
                <c:pt idx="372">
                  <c:v>115.08333333329938</c:v>
                </c:pt>
                <c:pt idx="373">
                  <c:v>115.08333333329938</c:v>
                </c:pt>
                <c:pt idx="374">
                  <c:v>115.08333333329938</c:v>
                </c:pt>
                <c:pt idx="375">
                  <c:v>115.08333333329938</c:v>
                </c:pt>
                <c:pt idx="376">
                  <c:v>115.08333333329938</c:v>
                </c:pt>
                <c:pt idx="377">
                  <c:v>115.08333333329938</c:v>
                </c:pt>
                <c:pt idx="378">
                  <c:v>115.08333333329938</c:v>
                </c:pt>
                <c:pt idx="379">
                  <c:v>115.08333333329938</c:v>
                </c:pt>
                <c:pt idx="380">
                  <c:v>115.08333333329938</c:v>
                </c:pt>
                <c:pt idx="381">
                  <c:v>115.08333333329938</c:v>
                </c:pt>
                <c:pt idx="382">
                  <c:v>115.08333333329938</c:v>
                </c:pt>
                <c:pt idx="383">
                  <c:v>115.08333333329938</c:v>
                </c:pt>
                <c:pt idx="384">
                  <c:v>115.08333333329938</c:v>
                </c:pt>
                <c:pt idx="385">
                  <c:v>115.08333333329938</c:v>
                </c:pt>
                <c:pt idx="386">
                  <c:v>115.08333333329938</c:v>
                </c:pt>
                <c:pt idx="387">
                  <c:v>115.08333333329938</c:v>
                </c:pt>
                <c:pt idx="388">
                  <c:v>115.08333333329938</c:v>
                </c:pt>
                <c:pt idx="389">
                  <c:v>115.08333333329938</c:v>
                </c:pt>
                <c:pt idx="390">
                  <c:v>115.08333333329938</c:v>
                </c:pt>
                <c:pt idx="391">
                  <c:v>115.08333333329938</c:v>
                </c:pt>
                <c:pt idx="392">
                  <c:v>115.08333333329938</c:v>
                </c:pt>
                <c:pt idx="393">
                  <c:v>115.08333333329938</c:v>
                </c:pt>
                <c:pt idx="394">
                  <c:v>115.08333333329938</c:v>
                </c:pt>
                <c:pt idx="395">
                  <c:v>115.08333333329938</c:v>
                </c:pt>
                <c:pt idx="396">
                  <c:v>115.08333333329938</c:v>
                </c:pt>
                <c:pt idx="397">
                  <c:v>115.08333333329938</c:v>
                </c:pt>
                <c:pt idx="398">
                  <c:v>115.08333333329938</c:v>
                </c:pt>
                <c:pt idx="399">
                  <c:v>115.08333333329938</c:v>
                </c:pt>
                <c:pt idx="400">
                  <c:v>115.08333333329938</c:v>
                </c:pt>
                <c:pt idx="401">
                  <c:v>115.08333333329938</c:v>
                </c:pt>
                <c:pt idx="402">
                  <c:v>115.08333333329938</c:v>
                </c:pt>
                <c:pt idx="403">
                  <c:v>115.08333333329938</c:v>
                </c:pt>
                <c:pt idx="404">
                  <c:v>115.08333333329938</c:v>
                </c:pt>
                <c:pt idx="405">
                  <c:v>115.08333333329938</c:v>
                </c:pt>
                <c:pt idx="406">
                  <c:v>115.08333333329938</c:v>
                </c:pt>
                <c:pt idx="407">
                  <c:v>115.08333333329938</c:v>
                </c:pt>
                <c:pt idx="408">
                  <c:v>115.08333333329938</c:v>
                </c:pt>
                <c:pt idx="409">
                  <c:v>115.08333333329938</c:v>
                </c:pt>
                <c:pt idx="410">
                  <c:v>115.08333333329938</c:v>
                </c:pt>
                <c:pt idx="411">
                  <c:v>115.08333333329938</c:v>
                </c:pt>
                <c:pt idx="412">
                  <c:v>115.08333333329938</c:v>
                </c:pt>
                <c:pt idx="413">
                  <c:v>115.08333333329938</c:v>
                </c:pt>
                <c:pt idx="414">
                  <c:v>115.08333333329938</c:v>
                </c:pt>
                <c:pt idx="415">
                  <c:v>115.08333333329938</c:v>
                </c:pt>
                <c:pt idx="416">
                  <c:v>115.08333333329938</c:v>
                </c:pt>
                <c:pt idx="417">
                  <c:v>115.08333333329938</c:v>
                </c:pt>
                <c:pt idx="418">
                  <c:v>115.08333333329938</c:v>
                </c:pt>
                <c:pt idx="419">
                  <c:v>115.08333333329938</c:v>
                </c:pt>
                <c:pt idx="420">
                  <c:v>115.08333333329938</c:v>
                </c:pt>
                <c:pt idx="421">
                  <c:v>115.08333333329938</c:v>
                </c:pt>
                <c:pt idx="422">
                  <c:v>115.08333333329938</c:v>
                </c:pt>
                <c:pt idx="423">
                  <c:v>115.08333333329938</c:v>
                </c:pt>
                <c:pt idx="424">
                  <c:v>115.08333333329938</c:v>
                </c:pt>
                <c:pt idx="425">
                  <c:v>115.08333333329938</c:v>
                </c:pt>
                <c:pt idx="426">
                  <c:v>115.08333333329938</c:v>
                </c:pt>
                <c:pt idx="427">
                  <c:v>115.08333333329938</c:v>
                </c:pt>
                <c:pt idx="428">
                  <c:v>115.08333333329938</c:v>
                </c:pt>
                <c:pt idx="429">
                  <c:v>115.08333333329938</c:v>
                </c:pt>
                <c:pt idx="430">
                  <c:v>115.08333333329938</c:v>
                </c:pt>
                <c:pt idx="431">
                  <c:v>115.08333333329938</c:v>
                </c:pt>
                <c:pt idx="432">
                  <c:v>115.08333333329938</c:v>
                </c:pt>
                <c:pt idx="433">
                  <c:v>115.08333333329938</c:v>
                </c:pt>
                <c:pt idx="434">
                  <c:v>115.08333333329938</c:v>
                </c:pt>
                <c:pt idx="435">
                  <c:v>115.08333333329938</c:v>
                </c:pt>
                <c:pt idx="436">
                  <c:v>115.08333333329938</c:v>
                </c:pt>
                <c:pt idx="437">
                  <c:v>115.08333333329938</c:v>
                </c:pt>
                <c:pt idx="438">
                  <c:v>115.08333333329938</c:v>
                </c:pt>
                <c:pt idx="439">
                  <c:v>115.08333333329938</c:v>
                </c:pt>
                <c:pt idx="440">
                  <c:v>115.08333333329938</c:v>
                </c:pt>
                <c:pt idx="441">
                  <c:v>115.08333333329938</c:v>
                </c:pt>
                <c:pt idx="442">
                  <c:v>115.08333333329938</c:v>
                </c:pt>
                <c:pt idx="443">
                  <c:v>115.08333333329938</c:v>
                </c:pt>
                <c:pt idx="444">
                  <c:v>115.08333333329938</c:v>
                </c:pt>
                <c:pt idx="445">
                  <c:v>115.08333333329938</c:v>
                </c:pt>
                <c:pt idx="446">
                  <c:v>115.08333333329938</c:v>
                </c:pt>
                <c:pt idx="447">
                  <c:v>115.08333333329938</c:v>
                </c:pt>
                <c:pt idx="448">
                  <c:v>115.08333333329938</c:v>
                </c:pt>
                <c:pt idx="449">
                  <c:v>115.08333333329938</c:v>
                </c:pt>
                <c:pt idx="450">
                  <c:v>115.08333333329938</c:v>
                </c:pt>
                <c:pt idx="451">
                  <c:v>115.08333333329938</c:v>
                </c:pt>
                <c:pt idx="452">
                  <c:v>115.08333333329938</c:v>
                </c:pt>
                <c:pt idx="453">
                  <c:v>115.08333333329938</c:v>
                </c:pt>
                <c:pt idx="454">
                  <c:v>115.08333333329938</c:v>
                </c:pt>
                <c:pt idx="455">
                  <c:v>115.08333333329938</c:v>
                </c:pt>
                <c:pt idx="456">
                  <c:v>115.08333333329938</c:v>
                </c:pt>
                <c:pt idx="457">
                  <c:v>115.08333333329938</c:v>
                </c:pt>
                <c:pt idx="458">
                  <c:v>115.08333333329938</c:v>
                </c:pt>
                <c:pt idx="459">
                  <c:v>115.08333333329938</c:v>
                </c:pt>
                <c:pt idx="460">
                  <c:v>115.08333333329938</c:v>
                </c:pt>
                <c:pt idx="461">
                  <c:v>115.08333333329938</c:v>
                </c:pt>
                <c:pt idx="462">
                  <c:v>115.08333333329938</c:v>
                </c:pt>
                <c:pt idx="463">
                  <c:v>115.08333333329938</c:v>
                </c:pt>
                <c:pt idx="464">
                  <c:v>115.08333333329938</c:v>
                </c:pt>
                <c:pt idx="465">
                  <c:v>115.08333333329938</c:v>
                </c:pt>
                <c:pt idx="466">
                  <c:v>115.08333333329938</c:v>
                </c:pt>
                <c:pt idx="467">
                  <c:v>115.08333333329938</c:v>
                </c:pt>
                <c:pt idx="468">
                  <c:v>115.08333333329938</c:v>
                </c:pt>
                <c:pt idx="469">
                  <c:v>115.08333333329938</c:v>
                </c:pt>
                <c:pt idx="470">
                  <c:v>115.08333333329938</c:v>
                </c:pt>
                <c:pt idx="471">
                  <c:v>115.08333333329938</c:v>
                </c:pt>
                <c:pt idx="472">
                  <c:v>115.08333333329938</c:v>
                </c:pt>
                <c:pt idx="473">
                  <c:v>115.08333333329938</c:v>
                </c:pt>
                <c:pt idx="474">
                  <c:v>115.08333333329938</c:v>
                </c:pt>
                <c:pt idx="475">
                  <c:v>115.08333333329938</c:v>
                </c:pt>
                <c:pt idx="476">
                  <c:v>115.08333333329938</c:v>
                </c:pt>
                <c:pt idx="477">
                  <c:v>115.08333333329938</c:v>
                </c:pt>
                <c:pt idx="478">
                  <c:v>115.08333333329938</c:v>
                </c:pt>
                <c:pt idx="479">
                  <c:v>115.08333333329938</c:v>
                </c:pt>
                <c:pt idx="480">
                  <c:v>115.08333333329938</c:v>
                </c:pt>
                <c:pt idx="481">
                  <c:v>115.08333333329938</c:v>
                </c:pt>
                <c:pt idx="482">
                  <c:v>115.08333333329938</c:v>
                </c:pt>
                <c:pt idx="483">
                  <c:v>115.08333333329938</c:v>
                </c:pt>
                <c:pt idx="484">
                  <c:v>115.08333333329938</c:v>
                </c:pt>
                <c:pt idx="485">
                  <c:v>115.08333333329938</c:v>
                </c:pt>
                <c:pt idx="486">
                  <c:v>115.08333333329938</c:v>
                </c:pt>
                <c:pt idx="487">
                  <c:v>115.08333333329938</c:v>
                </c:pt>
                <c:pt idx="488">
                  <c:v>115.08333333329938</c:v>
                </c:pt>
                <c:pt idx="489">
                  <c:v>115.08333333329938</c:v>
                </c:pt>
                <c:pt idx="490">
                  <c:v>115.08333333329938</c:v>
                </c:pt>
                <c:pt idx="491">
                  <c:v>115.08333333329938</c:v>
                </c:pt>
                <c:pt idx="492">
                  <c:v>115.08333333329938</c:v>
                </c:pt>
                <c:pt idx="493">
                  <c:v>115.08333333329938</c:v>
                </c:pt>
                <c:pt idx="494">
                  <c:v>115.08333333329938</c:v>
                </c:pt>
                <c:pt idx="495">
                  <c:v>115.08333333329938</c:v>
                </c:pt>
                <c:pt idx="496">
                  <c:v>115.08333333329938</c:v>
                </c:pt>
                <c:pt idx="497">
                  <c:v>115.08333333329938</c:v>
                </c:pt>
                <c:pt idx="498">
                  <c:v>115.08333333329938</c:v>
                </c:pt>
                <c:pt idx="499">
                  <c:v>115.08333333329938</c:v>
                </c:pt>
                <c:pt idx="500">
                  <c:v>115.08333333329938</c:v>
                </c:pt>
                <c:pt idx="501">
                  <c:v>115.08333333329938</c:v>
                </c:pt>
                <c:pt idx="502">
                  <c:v>115.08333333329938</c:v>
                </c:pt>
                <c:pt idx="503">
                  <c:v>115.08333333329938</c:v>
                </c:pt>
                <c:pt idx="504">
                  <c:v>115.08333333329938</c:v>
                </c:pt>
                <c:pt idx="505">
                  <c:v>115.08333333329938</c:v>
                </c:pt>
                <c:pt idx="506">
                  <c:v>115.08333333329938</c:v>
                </c:pt>
                <c:pt idx="507">
                  <c:v>115.08333333329938</c:v>
                </c:pt>
                <c:pt idx="508">
                  <c:v>115.08333333329938</c:v>
                </c:pt>
                <c:pt idx="509">
                  <c:v>115.08333333329938</c:v>
                </c:pt>
                <c:pt idx="510">
                  <c:v>115.08333333329938</c:v>
                </c:pt>
                <c:pt idx="511">
                  <c:v>115.08333333329938</c:v>
                </c:pt>
                <c:pt idx="512">
                  <c:v>115.08333333329938</c:v>
                </c:pt>
                <c:pt idx="513">
                  <c:v>115.08333333329938</c:v>
                </c:pt>
                <c:pt idx="514">
                  <c:v>115.08333333329938</c:v>
                </c:pt>
                <c:pt idx="515">
                  <c:v>115.08333333329938</c:v>
                </c:pt>
                <c:pt idx="516">
                  <c:v>115.08333333329938</c:v>
                </c:pt>
                <c:pt idx="517">
                  <c:v>115.08333333329938</c:v>
                </c:pt>
                <c:pt idx="518">
                  <c:v>115.08333333329938</c:v>
                </c:pt>
                <c:pt idx="519">
                  <c:v>115.08333333329938</c:v>
                </c:pt>
                <c:pt idx="520">
                  <c:v>115.08333333329938</c:v>
                </c:pt>
                <c:pt idx="521">
                  <c:v>115.08333333329938</c:v>
                </c:pt>
                <c:pt idx="522">
                  <c:v>115.08333333329938</c:v>
                </c:pt>
                <c:pt idx="523">
                  <c:v>115.08333333329938</c:v>
                </c:pt>
                <c:pt idx="524">
                  <c:v>115.08333333329938</c:v>
                </c:pt>
                <c:pt idx="525">
                  <c:v>115.08333333329938</c:v>
                </c:pt>
                <c:pt idx="526">
                  <c:v>115.08333333329938</c:v>
                </c:pt>
                <c:pt idx="527">
                  <c:v>115.08333333329938</c:v>
                </c:pt>
                <c:pt idx="528">
                  <c:v>115.08333333329938</c:v>
                </c:pt>
                <c:pt idx="529">
                  <c:v>115.08333333329938</c:v>
                </c:pt>
                <c:pt idx="530">
                  <c:v>115.08333333329938</c:v>
                </c:pt>
                <c:pt idx="531">
                  <c:v>115.08333333329938</c:v>
                </c:pt>
                <c:pt idx="532">
                  <c:v>115.08333333329938</c:v>
                </c:pt>
                <c:pt idx="533">
                  <c:v>115.08333333329938</c:v>
                </c:pt>
                <c:pt idx="534">
                  <c:v>115.08333333329938</c:v>
                </c:pt>
                <c:pt idx="535">
                  <c:v>115.08333333329938</c:v>
                </c:pt>
                <c:pt idx="536">
                  <c:v>115.08333333329938</c:v>
                </c:pt>
                <c:pt idx="537">
                  <c:v>115.08333333329938</c:v>
                </c:pt>
                <c:pt idx="538">
                  <c:v>115.08333333329938</c:v>
                </c:pt>
                <c:pt idx="539">
                  <c:v>115.08333333329938</c:v>
                </c:pt>
                <c:pt idx="540">
                  <c:v>115.08333333329938</c:v>
                </c:pt>
                <c:pt idx="541">
                  <c:v>115.08333333329938</c:v>
                </c:pt>
                <c:pt idx="542">
                  <c:v>115.08333333329938</c:v>
                </c:pt>
                <c:pt idx="543">
                  <c:v>115.08333333329938</c:v>
                </c:pt>
                <c:pt idx="544">
                  <c:v>115.08333333329938</c:v>
                </c:pt>
                <c:pt idx="545">
                  <c:v>115.08333333329938</c:v>
                </c:pt>
                <c:pt idx="546">
                  <c:v>115.08333333329938</c:v>
                </c:pt>
                <c:pt idx="547">
                  <c:v>115.08333333329938</c:v>
                </c:pt>
                <c:pt idx="548">
                  <c:v>115.08333333329938</c:v>
                </c:pt>
                <c:pt idx="549">
                  <c:v>115.08333333329938</c:v>
                </c:pt>
                <c:pt idx="550">
                  <c:v>115.08333333329938</c:v>
                </c:pt>
                <c:pt idx="551">
                  <c:v>115.08333333329938</c:v>
                </c:pt>
                <c:pt idx="552">
                  <c:v>115.08333333329938</c:v>
                </c:pt>
                <c:pt idx="553">
                  <c:v>115.08333333329938</c:v>
                </c:pt>
                <c:pt idx="554">
                  <c:v>115.08333333329938</c:v>
                </c:pt>
                <c:pt idx="555">
                  <c:v>115.08333333329938</c:v>
                </c:pt>
                <c:pt idx="556">
                  <c:v>115.08333333329938</c:v>
                </c:pt>
                <c:pt idx="557">
                  <c:v>115.08333333329938</c:v>
                </c:pt>
                <c:pt idx="558">
                  <c:v>115.08333333329938</c:v>
                </c:pt>
                <c:pt idx="559">
                  <c:v>115.08333333329938</c:v>
                </c:pt>
                <c:pt idx="560">
                  <c:v>115.08333333329938</c:v>
                </c:pt>
                <c:pt idx="561">
                  <c:v>115.08333333329938</c:v>
                </c:pt>
                <c:pt idx="562">
                  <c:v>115.08333333329938</c:v>
                </c:pt>
                <c:pt idx="563">
                  <c:v>115.08333333329938</c:v>
                </c:pt>
                <c:pt idx="564">
                  <c:v>115.08333333329938</c:v>
                </c:pt>
                <c:pt idx="565">
                  <c:v>115.08333333329938</c:v>
                </c:pt>
                <c:pt idx="566">
                  <c:v>115.08333333329938</c:v>
                </c:pt>
                <c:pt idx="567">
                  <c:v>115.08333333329938</c:v>
                </c:pt>
                <c:pt idx="568">
                  <c:v>115.08333333329938</c:v>
                </c:pt>
                <c:pt idx="569">
                  <c:v>115.08333333329938</c:v>
                </c:pt>
                <c:pt idx="570">
                  <c:v>115.08333333329938</c:v>
                </c:pt>
                <c:pt idx="571">
                  <c:v>115.08333333329938</c:v>
                </c:pt>
                <c:pt idx="572">
                  <c:v>115.08333333329938</c:v>
                </c:pt>
                <c:pt idx="573">
                  <c:v>115.08333333329938</c:v>
                </c:pt>
                <c:pt idx="574">
                  <c:v>115.08333333329938</c:v>
                </c:pt>
                <c:pt idx="575">
                  <c:v>115.08333333329938</c:v>
                </c:pt>
                <c:pt idx="576">
                  <c:v>115.08333333329938</c:v>
                </c:pt>
                <c:pt idx="577">
                  <c:v>115.08333333329938</c:v>
                </c:pt>
                <c:pt idx="578">
                  <c:v>115.08333333329938</c:v>
                </c:pt>
                <c:pt idx="579">
                  <c:v>115.08333333329938</c:v>
                </c:pt>
                <c:pt idx="580">
                  <c:v>115.08333333329938</c:v>
                </c:pt>
                <c:pt idx="581">
                  <c:v>115.08333333329938</c:v>
                </c:pt>
                <c:pt idx="582">
                  <c:v>115.08333333329938</c:v>
                </c:pt>
                <c:pt idx="583">
                  <c:v>115.08333333329938</c:v>
                </c:pt>
                <c:pt idx="584">
                  <c:v>115.08333333329938</c:v>
                </c:pt>
                <c:pt idx="585">
                  <c:v>115.08333333329938</c:v>
                </c:pt>
                <c:pt idx="586">
                  <c:v>115.08333333329938</c:v>
                </c:pt>
                <c:pt idx="587">
                  <c:v>115.08333333329938</c:v>
                </c:pt>
                <c:pt idx="588">
                  <c:v>115.08333333329938</c:v>
                </c:pt>
                <c:pt idx="589">
                  <c:v>115.08333333329938</c:v>
                </c:pt>
                <c:pt idx="590">
                  <c:v>115.08333333329938</c:v>
                </c:pt>
                <c:pt idx="591">
                  <c:v>115.08333333329938</c:v>
                </c:pt>
                <c:pt idx="592">
                  <c:v>115.08333333329938</c:v>
                </c:pt>
                <c:pt idx="593">
                  <c:v>115.08333333329938</c:v>
                </c:pt>
                <c:pt idx="594">
                  <c:v>115.08333333329938</c:v>
                </c:pt>
                <c:pt idx="595">
                  <c:v>115.08333333329938</c:v>
                </c:pt>
                <c:pt idx="596">
                  <c:v>115.08333333329938</c:v>
                </c:pt>
                <c:pt idx="597">
                  <c:v>115.08333333329938</c:v>
                </c:pt>
                <c:pt idx="598">
                  <c:v>115.08333333329938</c:v>
                </c:pt>
                <c:pt idx="599">
                  <c:v>115.08333333329938</c:v>
                </c:pt>
              </c:numCache>
            </c:numRef>
          </c:xVal>
          <c:yVal>
            <c:numRef>
              <c:f>DATA!$L$11:$L$1003</c:f>
              <c:numCache>
                <c:formatCode>0.000</c:formatCode>
                <c:ptCount val="993"/>
                <c:pt idx="0">
                  <c:v>1</c:v>
                </c:pt>
                <c:pt idx="1">
                  <c:v>0.65999999999999892</c:v>
                </c:pt>
                <c:pt idx="2">
                  <c:v>0.28999999999999915</c:v>
                </c:pt>
                <c:pt idx="3">
                  <c:v>4.9999999999999524E-2</c:v>
                </c:pt>
                <c:pt idx="4">
                  <c:v>2.3333333333333428E-2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1E-3</c:v>
                </c:pt>
                <c:pt idx="28">
                  <c:v>1E-3</c:v>
                </c:pt>
                <c:pt idx="29">
                  <c:v>1E-3</c:v>
                </c:pt>
                <c:pt idx="30">
                  <c:v>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1">
                  <c:v>1E-3</c:v>
                </c:pt>
                <c:pt idx="42">
                  <c:v>1E-3</c:v>
                </c:pt>
                <c:pt idx="43">
                  <c:v>1E-3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1E-3</c:v>
                </c:pt>
                <c:pt idx="48">
                  <c:v>1E-3</c:v>
                </c:pt>
                <c:pt idx="49">
                  <c:v>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1E-3</c:v>
                </c:pt>
                <c:pt idx="54">
                  <c:v>1E-3</c:v>
                </c:pt>
                <c:pt idx="55">
                  <c:v>1E-3</c:v>
                </c:pt>
                <c:pt idx="56">
                  <c:v>1E-3</c:v>
                </c:pt>
                <c:pt idx="57">
                  <c:v>1E-3</c:v>
                </c:pt>
                <c:pt idx="58">
                  <c:v>1E-3</c:v>
                </c:pt>
                <c:pt idx="59">
                  <c:v>1E-3</c:v>
                </c:pt>
                <c:pt idx="60">
                  <c:v>1E-3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1E-3</c:v>
                </c:pt>
                <c:pt idx="65">
                  <c:v>1E-3</c:v>
                </c:pt>
                <c:pt idx="66">
                  <c:v>1E-3</c:v>
                </c:pt>
                <c:pt idx="67">
                  <c:v>1E-3</c:v>
                </c:pt>
                <c:pt idx="68">
                  <c:v>1E-3</c:v>
                </c:pt>
                <c:pt idx="69">
                  <c:v>1E-3</c:v>
                </c:pt>
                <c:pt idx="70">
                  <c:v>1E-3</c:v>
                </c:pt>
                <c:pt idx="71">
                  <c:v>1E-3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1E-3</c:v>
                </c:pt>
                <c:pt idx="87">
                  <c:v>1E-3</c:v>
                </c:pt>
                <c:pt idx="88">
                  <c:v>1E-3</c:v>
                </c:pt>
                <c:pt idx="89">
                  <c:v>1E-3</c:v>
                </c:pt>
                <c:pt idx="90">
                  <c:v>1E-3</c:v>
                </c:pt>
                <c:pt idx="91">
                  <c:v>1E-3</c:v>
                </c:pt>
                <c:pt idx="92">
                  <c:v>1E-3</c:v>
                </c:pt>
                <c:pt idx="93">
                  <c:v>1E-3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1E-3</c:v>
                </c:pt>
                <c:pt idx="108">
                  <c:v>1E-3</c:v>
                </c:pt>
                <c:pt idx="109">
                  <c:v>1E-3</c:v>
                </c:pt>
                <c:pt idx="110">
                  <c:v>1E-3</c:v>
                </c:pt>
                <c:pt idx="111">
                  <c:v>1E-3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1E-3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1E-3</c:v>
                </c:pt>
                <c:pt idx="314">
                  <c:v>1E-3</c:v>
                </c:pt>
                <c:pt idx="315">
                  <c:v>1E-3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1E-3</c:v>
                </c:pt>
                <c:pt idx="330">
                  <c:v>1E-3</c:v>
                </c:pt>
                <c:pt idx="331">
                  <c:v>1E-3</c:v>
                </c:pt>
                <c:pt idx="332">
                  <c:v>1E-3</c:v>
                </c:pt>
                <c:pt idx="333">
                  <c:v>1E-3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1E-3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1E-3</c:v>
                </c:pt>
                <c:pt idx="376">
                  <c:v>1E-3</c:v>
                </c:pt>
                <c:pt idx="377">
                  <c:v>1E-3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1E-3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1E-3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1E-3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1E-3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1E-3</c:v>
                </c:pt>
                <c:pt idx="554">
                  <c:v>1E-3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1E-3</c:v>
                </c:pt>
                <c:pt idx="561">
                  <c:v>1E-3</c:v>
                </c:pt>
                <c:pt idx="562">
                  <c:v>1E-3</c:v>
                </c:pt>
                <c:pt idx="563">
                  <c:v>1E-3</c:v>
                </c:pt>
                <c:pt idx="564">
                  <c:v>1E-3</c:v>
                </c:pt>
                <c:pt idx="565">
                  <c:v>1E-3</c:v>
                </c:pt>
                <c:pt idx="566">
                  <c:v>1E-3</c:v>
                </c:pt>
                <c:pt idx="567">
                  <c:v>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1E-3</c:v>
                </c:pt>
                <c:pt idx="572">
                  <c:v>1E-3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1E-3</c:v>
                </c:pt>
                <c:pt idx="579">
                  <c:v>1E-3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1E-3</c:v>
                </c:pt>
                <c:pt idx="584">
                  <c:v>1E-3</c:v>
                </c:pt>
                <c:pt idx="585">
                  <c:v>1E-3</c:v>
                </c:pt>
                <c:pt idx="586">
                  <c:v>1E-3</c:v>
                </c:pt>
                <c:pt idx="587">
                  <c:v>1E-3</c:v>
                </c:pt>
                <c:pt idx="588">
                  <c:v>1E-3</c:v>
                </c:pt>
                <c:pt idx="589">
                  <c:v>1E-3</c:v>
                </c:pt>
                <c:pt idx="590">
                  <c:v>1E-3</c:v>
                </c:pt>
                <c:pt idx="591">
                  <c:v>1E-3</c:v>
                </c:pt>
                <c:pt idx="592">
                  <c:v>1E-3</c:v>
                </c:pt>
                <c:pt idx="593">
                  <c:v>1E-3</c:v>
                </c:pt>
                <c:pt idx="594">
                  <c:v>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1E-3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OUTPUT!$E$43:$E$44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OUTPUT!$F$43:$F$44</c:f>
              <c:numCache>
                <c:formatCode>General</c:formatCode>
                <c:ptCount val="2"/>
                <c:pt idx="0">
                  <c:v>1</c:v>
                </c:pt>
                <c:pt idx="1">
                  <c:v>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634616"/>
        <c:axId val="735635008"/>
      </c:scatterChart>
      <c:valAx>
        <c:axId val="73563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TIME, IN SECONDS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h:mm:ss.0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5635008"/>
        <c:crossesAt val="9.9999999999999995E-8"/>
        <c:crossBetween val="midCat"/>
      </c:valAx>
      <c:valAx>
        <c:axId val="735635008"/>
        <c:scaling>
          <c:logBase val="10"/>
          <c:orientation val="minMax"/>
          <c:min val="0.01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y/y</a:t>
                </a:r>
                <a:r>
                  <a:rPr lang="en-US" sz="8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0</a:t>
                </a:r>
                <a:endParaRPr lang="en-US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563461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Adjust slope of line to estimate K</a:t>
            </a:r>
          </a:p>
        </c:rich>
      </c:tx>
      <c:layout>
        <c:manualLayout>
          <c:xMode val="edge"/>
          <c:yMode val="edge"/>
          <c:x val="0.19354869195547497"/>
          <c:y val="1.10375513882092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29057662956248"/>
          <c:y val="7.0640328884539014E-2"/>
          <c:w val="0.76451733322412618"/>
          <c:h val="0.82340133356040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DATA!$L$10</c:f>
              <c:strCache>
                <c:ptCount val="1"/>
                <c:pt idx="0">
                  <c:v>y/ y0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DATA!$K$11:$K$1003</c:f>
              <c:numCache>
                <c:formatCode>h:mm:ss.0</c:formatCode>
                <c:ptCount val="993"/>
                <c:pt idx="0">
                  <c:v>5.7870370370370367E-6</c:v>
                </c:pt>
                <c:pt idx="1">
                  <c:v>6.2868113425379422</c:v>
                </c:pt>
                <c:pt idx="2">
                  <c:v>28.076394675832955</c:v>
                </c:pt>
                <c:pt idx="3">
                  <c:v>57.094450231432816</c:v>
                </c:pt>
                <c:pt idx="4">
                  <c:v>85.934728009235656</c:v>
                </c:pt>
                <c:pt idx="5">
                  <c:v>115.08333912033642</c:v>
                </c:pt>
                <c:pt idx="6">
                  <c:v>115.08333333329938</c:v>
                </c:pt>
                <c:pt idx="7">
                  <c:v>115.08333333329938</c:v>
                </c:pt>
                <c:pt idx="8">
                  <c:v>115.08333333329938</c:v>
                </c:pt>
                <c:pt idx="9">
                  <c:v>115.08333333329938</c:v>
                </c:pt>
                <c:pt idx="10">
                  <c:v>115.08333333329938</c:v>
                </c:pt>
                <c:pt idx="11">
                  <c:v>115.08333333329938</c:v>
                </c:pt>
                <c:pt idx="12">
                  <c:v>115.08333333329938</c:v>
                </c:pt>
                <c:pt idx="13">
                  <c:v>115.08333333329938</c:v>
                </c:pt>
                <c:pt idx="14">
                  <c:v>115.08333333329938</c:v>
                </c:pt>
                <c:pt idx="15">
                  <c:v>115.08333333329938</c:v>
                </c:pt>
                <c:pt idx="16">
                  <c:v>115.08333333329938</c:v>
                </c:pt>
                <c:pt idx="17">
                  <c:v>115.08333333329938</c:v>
                </c:pt>
                <c:pt idx="18">
                  <c:v>115.08333333329938</c:v>
                </c:pt>
                <c:pt idx="19">
                  <c:v>115.08333333329938</c:v>
                </c:pt>
                <c:pt idx="20">
                  <c:v>115.08333333329938</c:v>
                </c:pt>
                <c:pt idx="21">
                  <c:v>115.08333333329938</c:v>
                </c:pt>
                <c:pt idx="22">
                  <c:v>115.08333333329938</c:v>
                </c:pt>
                <c:pt idx="23">
                  <c:v>115.08333333329938</c:v>
                </c:pt>
                <c:pt idx="24">
                  <c:v>115.08333333329938</c:v>
                </c:pt>
                <c:pt idx="25">
                  <c:v>115.08333333329938</c:v>
                </c:pt>
                <c:pt idx="26">
                  <c:v>115.08333333329938</c:v>
                </c:pt>
                <c:pt idx="27">
                  <c:v>115.08333333329938</c:v>
                </c:pt>
                <c:pt idx="28">
                  <c:v>115.08333333329938</c:v>
                </c:pt>
                <c:pt idx="29">
                  <c:v>115.08333333329938</c:v>
                </c:pt>
                <c:pt idx="30">
                  <c:v>115.08333333329938</c:v>
                </c:pt>
                <c:pt idx="31">
                  <c:v>115.08333333329938</c:v>
                </c:pt>
                <c:pt idx="32">
                  <c:v>115.08333333329938</c:v>
                </c:pt>
                <c:pt idx="33">
                  <c:v>115.08333333329938</c:v>
                </c:pt>
                <c:pt idx="34">
                  <c:v>115.08333333329938</c:v>
                </c:pt>
                <c:pt idx="35">
                  <c:v>115.08333333329938</c:v>
                </c:pt>
                <c:pt idx="36">
                  <c:v>115.08333333329938</c:v>
                </c:pt>
                <c:pt idx="37">
                  <c:v>115.08333333329938</c:v>
                </c:pt>
                <c:pt idx="38">
                  <c:v>115.08333333329938</c:v>
                </c:pt>
                <c:pt idx="39">
                  <c:v>115.08333333329938</c:v>
                </c:pt>
                <c:pt idx="40">
                  <c:v>115.08333333329938</c:v>
                </c:pt>
                <c:pt idx="41">
                  <c:v>115.08333333329938</c:v>
                </c:pt>
                <c:pt idx="42">
                  <c:v>115.08333333329938</c:v>
                </c:pt>
                <c:pt idx="43">
                  <c:v>115.08333333329938</c:v>
                </c:pt>
                <c:pt idx="44">
                  <c:v>115.08333333329938</c:v>
                </c:pt>
                <c:pt idx="45">
                  <c:v>115.08333333329938</c:v>
                </c:pt>
                <c:pt idx="46">
                  <c:v>115.08333333329938</c:v>
                </c:pt>
                <c:pt idx="47">
                  <c:v>115.08333333329938</c:v>
                </c:pt>
                <c:pt idx="48">
                  <c:v>115.08333333329938</c:v>
                </c:pt>
                <c:pt idx="49">
                  <c:v>115.08333333329938</c:v>
                </c:pt>
                <c:pt idx="50">
                  <c:v>115.08333333329938</c:v>
                </c:pt>
                <c:pt idx="51">
                  <c:v>115.08333333329938</c:v>
                </c:pt>
                <c:pt idx="52">
                  <c:v>115.08333333329938</c:v>
                </c:pt>
                <c:pt idx="53">
                  <c:v>115.08333333329938</c:v>
                </c:pt>
                <c:pt idx="54">
                  <c:v>115.08333333329938</c:v>
                </c:pt>
                <c:pt idx="55">
                  <c:v>115.08333333329938</c:v>
                </c:pt>
                <c:pt idx="56">
                  <c:v>115.08333333329938</c:v>
                </c:pt>
                <c:pt idx="57">
                  <c:v>115.08333333329938</c:v>
                </c:pt>
                <c:pt idx="58">
                  <c:v>115.08333333329938</c:v>
                </c:pt>
                <c:pt idx="59">
                  <c:v>115.08333333329938</c:v>
                </c:pt>
                <c:pt idx="60">
                  <c:v>115.08333333329938</c:v>
                </c:pt>
                <c:pt idx="61">
                  <c:v>115.08333333329938</c:v>
                </c:pt>
                <c:pt idx="62">
                  <c:v>115.08333333329938</c:v>
                </c:pt>
                <c:pt idx="63">
                  <c:v>115.08333333329938</c:v>
                </c:pt>
                <c:pt idx="64">
                  <c:v>115.08333333329938</c:v>
                </c:pt>
                <c:pt idx="65">
                  <c:v>115.08333333329938</c:v>
                </c:pt>
                <c:pt idx="66">
                  <c:v>115.08333333329938</c:v>
                </c:pt>
                <c:pt idx="67">
                  <c:v>115.08333333329938</c:v>
                </c:pt>
                <c:pt idx="68">
                  <c:v>115.08333333329938</c:v>
                </c:pt>
                <c:pt idx="69">
                  <c:v>115.08333333329938</c:v>
                </c:pt>
                <c:pt idx="70">
                  <c:v>115.08333333329938</c:v>
                </c:pt>
                <c:pt idx="71">
                  <c:v>115.08333333329938</c:v>
                </c:pt>
                <c:pt idx="72">
                  <c:v>115.08333333329938</c:v>
                </c:pt>
                <c:pt idx="73">
                  <c:v>115.08333333329938</c:v>
                </c:pt>
                <c:pt idx="74">
                  <c:v>115.08333333329938</c:v>
                </c:pt>
                <c:pt idx="75">
                  <c:v>115.08333333329938</c:v>
                </c:pt>
                <c:pt idx="76">
                  <c:v>115.08333333329938</c:v>
                </c:pt>
                <c:pt idx="77">
                  <c:v>115.08333333329938</c:v>
                </c:pt>
                <c:pt idx="78">
                  <c:v>115.08333333329938</c:v>
                </c:pt>
                <c:pt idx="79">
                  <c:v>115.08333333329938</c:v>
                </c:pt>
                <c:pt idx="80">
                  <c:v>115.08333333329938</c:v>
                </c:pt>
                <c:pt idx="81">
                  <c:v>115.08333333329938</c:v>
                </c:pt>
                <c:pt idx="82">
                  <c:v>115.08333333329938</c:v>
                </c:pt>
                <c:pt idx="83">
                  <c:v>115.08333333329938</c:v>
                </c:pt>
                <c:pt idx="84">
                  <c:v>115.08333333329938</c:v>
                </c:pt>
                <c:pt idx="85">
                  <c:v>115.08333333329938</c:v>
                </c:pt>
                <c:pt idx="86">
                  <c:v>115.08333333329938</c:v>
                </c:pt>
                <c:pt idx="87">
                  <c:v>115.08333333329938</c:v>
                </c:pt>
                <c:pt idx="88">
                  <c:v>115.08333333329938</c:v>
                </c:pt>
                <c:pt idx="89">
                  <c:v>115.08333333329938</c:v>
                </c:pt>
                <c:pt idx="90">
                  <c:v>115.08333333329938</c:v>
                </c:pt>
                <c:pt idx="91">
                  <c:v>115.08333333329938</c:v>
                </c:pt>
                <c:pt idx="92">
                  <c:v>115.08333333329938</c:v>
                </c:pt>
                <c:pt idx="93">
                  <c:v>115.08333333329938</c:v>
                </c:pt>
                <c:pt idx="94">
                  <c:v>115.08333333329938</c:v>
                </c:pt>
                <c:pt idx="95">
                  <c:v>115.08333333329938</c:v>
                </c:pt>
                <c:pt idx="96">
                  <c:v>115.08333333329938</c:v>
                </c:pt>
                <c:pt idx="97">
                  <c:v>115.08333333329938</c:v>
                </c:pt>
                <c:pt idx="98">
                  <c:v>115.08333333329938</c:v>
                </c:pt>
                <c:pt idx="99">
                  <c:v>115.08333333329938</c:v>
                </c:pt>
                <c:pt idx="100">
                  <c:v>115.08333333329938</c:v>
                </c:pt>
                <c:pt idx="101">
                  <c:v>115.08333333329938</c:v>
                </c:pt>
                <c:pt idx="102">
                  <c:v>115.08333333329938</c:v>
                </c:pt>
                <c:pt idx="103">
                  <c:v>115.08333333329938</c:v>
                </c:pt>
                <c:pt idx="104">
                  <c:v>115.08333333329938</c:v>
                </c:pt>
                <c:pt idx="105">
                  <c:v>115.08333333329938</c:v>
                </c:pt>
                <c:pt idx="106">
                  <c:v>115.08333333329938</c:v>
                </c:pt>
                <c:pt idx="107">
                  <c:v>115.08333333329938</c:v>
                </c:pt>
                <c:pt idx="108">
                  <c:v>115.08333333329938</c:v>
                </c:pt>
                <c:pt idx="109">
                  <c:v>115.08333333329938</c:v>
                </c:pt>
                <c:pt idx="110">
                  <c:v>115.08333333329938</c:v>
                </c:pt>
                <c:pt idx="111">
                  <c:v>115.08333333329938</c:v>
                </c:pt>
                <c:pt idx="112">
                  <c:v>115.08333333329938</c:v>
                </c:pt>
                <c:pt idx="113">
                  <c:v>115.08333333329938</c:v>
                </c:pt>
                <c:pt idx="114">
                  <c:v>115.08333333329938</c:v>
                </c:pt>
                <c:pt idx="115">
                  <c:v>115.08333333329938</c:v>
                </c:pt>
                <c:pt idx="116">
                  <c:v>115.08333333329938</c:v>
                </c:pt>
                <c:pt idx="117">
                  <c:v>115.08333333329938</c:v>
                </c:pt>
                <c:pt idx="118">
                  <c:v>115.08333333329938</c:v>
                </c:pt>
                <c:pt idx="119">
                  <c:v>115.08333333329938</c:v>
                </c:pt>
                <c:pt idx="120">
                  <c:v>115.08333333329938</c:v>
                </c:pt>
                <c:pt idx="121">
                  <c:v>115.08333333329938</c:v>
                </c:pt>
                <c:pt idx="122">
                  <c:v>115.08333333329938</c:v>
                </c:pt>
                <c:pt idx="123">
                  <c:v>115.08333333329938</c:v>
                </c:pt>
                <c:pt idx="124">
                  <c:v>115.08333333329938</c:v>
                </c:pt>
                <c:pt idx="125">
                  <c:v>115.08333333329938</c:v>
                </c:pt>
                <c:pt idx="126">
                  <c:v>115.08333333329938</c:v>
                </c:pt>
                <c:pt idx="127">
                  <c:v>115.08333333329938</c:v>
                </c:pt>
                <c:pt idx="128">
                  <c:v>115.08333333329938</c:v>
                </c:pt>
                <c:pt idx="129">
                  <c:v>115.08333333329938</c:v>
                </c:pt>
                <c:pt idx="130">
                  <c:v>115.08333333329938</c:v>
                </c:pt>
                <c:pt idx="131">
                  <c:v>115.08333333329938</c:v>
                </c:pt>
                <c:pt idx="132">
                  <c:v>115.08333333329938</c:v>
                </c:pt>
                <c:pt idx="133">
                  <c:v>115.08333333329938</c:v>
                </c:pt>
                <c:pt idx="134">
                  <c:v>115.08333333329938</c:v>
                </c:pt>
                <c:pt idx="135">
                  <c:v>115.08333333329938</c:v>
                </c:pt>
                <c:pt idx="136">
                  <c:v>115.08333333329938</c:v>
                </c:pt>
                <c:pt idx="137">
                  <c:v>115.08333333329938</c:v>
                </c:pt>
                <c:pt idx="138">
                  <c:v>115.08333333329938</c:v>
                </c:pt>
                <c:pt idx="139">
                  <c:v>115.08333333329938</c:v>
                </c:pt>
                <c:pt idx="140">
                  <c:v>115.08333333329938</c:v>
                </c:pt>
                <c:pt idx="141">
                  <c:v>115.08333333329938</c:v>
                </c:pt>
                <c:pt idx="142">
                  <c:v>115.08333333329938</c:v>
                </c:pt>
                <c:pt idx="143">
                  <c:v>115.08333333329938</c:v>
                </c:pt>
                <c:pt idx="144">
                  <c:v>115.08333333329938</c:v>
                </c:pt>
                <c:pt idx="145">
                  <c:v>115.08333333329938</c:v>
                </c:pt>
                <c:pt idx="146">
                  <c:v>115.08333333329938</c:v>
                </c:pt>
                <c:pt idx="147">
                  <c:v>115.08333333329938</c:v>
                </c:pt>
                <c:pt idx="148">
                  <c:v>115.08333333329938</c:v>
                </c:pt>
                <c:pt idx="149">
                  <c:v>115.08333333329938</c:v>
                </c:pt>
                <c:pt idx="150">
                  <c:v>115.08333333329938</c:v>
                </c:pt>
                <c:pt idx="151">
                  <c:v>115.08333333329938</c:v>
                </c:pt>
                <c:pt idx="152">
                  <c:v>115.08333333329938</c:v>
                </c:pt>
                <c:pt idx="153">
                  <c:v>115.08333333329938</c:v>
                </c:pt>
                <c:pt idx="154">
                  <c:v>115.08333333329938</c:v>
                </c:pt>
                <c:pt idx="155">
                  <c:v>115.08333333329938</c:v>
                </c:pt>
                <c:pt idx="156">
                  <c:v>115.08333333329938</c:v>
                </c:pt>
                <c:pt idx="157">
                  <c:v>115.08333333329938</c:v>
                </c:pt>
                <c:pt idx="158">
                  <c:v>115.08333333329938</c:v>
                </c:pt>
                <c:pt idx="159">
                  <c:v>115.08333333329938</c:v>
                </c:pt>
                <c:pt idx="160">
                  <c:v>115.08333333329938</c:v>
                </c:pt>
                <c:pt idx="161">
                  <c:v>115.08333333329938</c:v>
                </c:pt>
                <c:pt idx="162">
                  <c:v>115.08333333329938</c:v>
                </c:pt>
                <c:pt idx="163">
                  <c:v>115.08333333329938</c:v>
                </c:pt>
                <c:pt idx="164">
                  <c:v>115.08333333329938</c:v>
                </c:pt>
                <c:pt idx="165">
                  <c:v>115.08333333329938</c:v>
                </c:pt>
                <c:pt idx="166">
                  <c:v>115.08333333329938</c:v>
                </c:pt>
                <c:pt idx="167">
                  <c:v>115.08333333329938</c:v>
                </c:pt>
                <c:pt idx="168">
                  <c:v>115.08333333329938</c:v>
                </c:pt>
                <c:pt idx="169">
                  <c:v>115.08333333329938</c:v>
                </c:pt>
                <c:pt idx="170">
                  <c:v>115.08333333329938</c:v>
                </c:pt>
                <c:pt idx="171">
                  <c:v>115.08333333329938</c:v>
                </c:pt>
                <c:pt idx="172">
                  <c:v>115.08333333329938</c:v>
                </c:pt>
                <c:pt idx="173">
                  <c:v>115.08333333329938</c:v>
                </c:pt>
                <c:pt idx="174">
                  <c:v>115.08333333329938</c:v>
                </c:pt>
                <c:pt idx="175">
                  <c:v>115.08333333329938</c:v>
                </c:pt>
                <c:pt idx="176">
                  <c:v>115.08333333329938</c:v>
                </c:pt>
                <c:pt idx="177">
                  <c:v>115.08333333329938</c:v>
                </c:pt>
                <c:pt idx="178">
                  <c:v>115.08333333329938</c:v>
                </c:pt>
                <c:pt idx="179">
                  <c:v>115.08333333329938</c:v>
                </c:pt>
                <c:pt idx="180">
                  <c:v>115.08333333329938</c:v>
                </c:pt>
                <c:pt idx="181">
                  <c:v>115.08333333329938</c:v>
                </c:pt>
                <c:pt idx="182">
                  <c:v>115.08333333329938</c:v>
                </c:pt>
                <c:pt idx="183">
                  <c:v>115.08333333329938</c:v>
                </c:pt>
                <c:pt idx="184">
                  <c:v>115.08333333329938</c:v>
                </c:pt>
                <c:pt idx="185">
                  <c:v>115.08333333329938</c:v>
                </c:pt>
                <c:pt idx="186">
                  <c:v>115.08333333329938</c:v>
                </c:pt>
                <c:pt idx="187">
                  <c:v>115.08333333329938</c:v>
                </c:pt>
                <c:pt idx="188">
                  <c:v>115.08333333329938</c:v>
                </c:pt>
                <c:pt idx="189">
                  <c:v>115.08333333329938</c:v>
                </c:pt>
                <c:pt idx="190">
                  <c:v>115.08333333329938</c:v>
                </c:pt>
                <c:pt idx="191">
                  <c:v>115.08333333329938</c:v>
                </c:pt>
                <c:pt idx="192">
                  <c:v>115.08333333329938</c:v>
                </c:pt>
                <c:pt idx="193">
                  <c:v>115.08333333329938</c:v>
                </c:pt>
                <c:pt idx="194">
                  <c:v>115.08333333329938</c:v>
                </c:pt>
                <c:pt idx="195">
                  <c:v>115.08333333329938</c:v>
                </c:pt>
                <c:pt idx="196">
                  <c:v>115.08333333329938</c:v>
                </c:pt>
                <c:pt idx="197">
                  <c:v>115.08333333329938</c:v>
                </c:pt>
                <c:pt idx="198">
                  <c:v>115.08333333329938</c:v>
                </c:pt>
                <c:pt idx="199">
                  <c:v>115.08333333329938</c:v>
                </c:pt>
                <c:pt idx="200">
                  <c:v>115.08333333329938</c:v>
                </c:pt>
                <c:pt idx="201">
                  <c:v>115.08333333329938</c:v>
                </c:pt>
                <c:pt idx="202">
                  <c:v>115.08333333329938</c:v>
                </c:pt>
                <c:pt idx="203">
                  <c:v>115.08333333329938</c:v>
                </c:pt>
                <c:pt idx="204">
                  <c:v>115.08333333329938</c:v>
                </c:pt>
                <c:pt idx="205">
                  <c:v>115.08333333329938</c:v>
                </c:pt>
                <c:pt idx="206">
                  <c:v>115.08333333329938</c:v>
                </c:pt>
                <c:pt idx="207">
                  <c:v>115.08333333329938</c:v>
                </c:pt>
                <c:pt idx="208">
                  <c:v>115.08333333329938</c:v>
                </c:pt>
                <c:pt idx="209">
                  <c:v>115.08333333329938</c:v>
                </c:pt>
                <c:pt idx="210">
                  <c:v>115.08333333329938</c:v>
                </c:pt>
                <c:pt idx="211">
                  <c:v>115.08333333329938</c:v>
                </c:pt>
                <c:pt idx="212">
                  <c:v>115.08333333329938</c:v>
                </c:pt>
                <c:pt idx="213">
                  <c:v>115.08333333329938</c:v>
                </c:pt>
                <c:pt idx="214">
                  <c:v>115.08333333329938</c:v>
                </c:pt>
                <c:pt idx="215">
                  <c:v>115.08333333329938</c:v>
                </c:pt>
                <c:pt idx="216">
                  <c:v>115.08333333329938</c:v>
                </c:pt>
                <c:pt idx="217">
                  <c:v>115.08333333329938</c:v>
                </c:pt>
                <c:pt idx="218">
                  <c:v>115.08333333329938</c:v>
                </c:pt>
                <c:pt idx="219">
                  <c:v>115.08333333329938</c:v>
                </c:pt>
                <c:pt idx="220">
                  <c:v>115.08333333329938</c:v>
                </c:pt>
                <c:pt idx="221">
                  <c:v>115.08333333329938</c:v>
                </c:pt>
                <c:pt idx="222">
                  <c:v>115.08333333329938</c:v>
                </c:pt>
                <c:pt idx="223">
                  <c:v>115.08333333329938</c:v>
                </c:pt>
                <c:pt idx="224">
                  <c:v>115.08333333329938</c:v>
                </c:pt>
                <c:pt idx="225">
                  <c:v>115.08333333329938</c:v>
                </c:pt>
                <c:pt idx="226">
                  <c:v>115.08333333329938</c:v>
                </c:pt>
                <c:pt idx="227">
                  <c:v>115.08333333329938</c:v>
                </c:pt>
                <c:pt idx="228">
                  <c:v>115.08333333329938</c:v>
                </c:pt>
                <c:pt idx="229">
                  <c:v>115.08333333329938</c:v>
                </c:pt>
                <c:pt idx="230">
                  <c:v>115.08333333329938</c:v>
                </c:pt>
                <c:pt idx="231">
                  <c:v>115.08333333329938</c:v>
                </c:pt>
                <c:pt idx="232">
                  <c:v>115.08333333329938</c:v>
                </c:pt>
                <c:pt idx="233">
                  <c:v>115.08333333329938</c:v>
                </c:pt>
                <c:pt idx="234">
                  <c:v>115.08333333329938</c:v>
                </c:pt>
                <c:pt idx="235">
                  <c:v>115.08333333329938</c:v>
                </c:pt>
                <c:pt idx="236">
                  <c:v>115.08333333329938</c:v>
                </c:pt>
                <c:pt idx="237">
                  <c:v>115.08333333329938</c:v>
                </c:pt>
                <c:pt idx="238">
                  <c:v>115.08333333329938</c:v>
                </c:pt>
                <c:pt idx="239">
                  <c:v>115.08333333329938</c:v>
                </c:pt>
                <c:pt idx="240">
                  <c:v>115.08333333329938</c:v>
                </c:pt>
                <c:pt idx="241">
                  <c:v>115.08333333329938</c:v>
                </c:pt>
                <c:pt idx="242">
                  <c:v>115.08333333329938</c:v>
                </c:pt>
                <c:pt idx="243">
                  <c:v>115.08333333329938</c:v>
                </c:pt>
                <c:pt idx="244">
                  <c:v>115.08333333329938</c:v>
                </c:pt>
                <c:pt idx="245">
                  <c:v>115.08333333329938</c:v>
                </c:pt>
                <c:pt idx="246">
                  <c:v>115.08333333329938</c:v>
                </c:pt>
                <c:pt idx="247">
                  <c:v>115.08333333329938</c:v>
                </c:pt>
                <c:pt idx="248">
                  <c:v>115.08333333329938</c:v>
                </c:pt>
                <c:pt idx="249">
                  <c:v>115.08333333329938</c:v>
                </c:pt>
                <c:pt idx="250">
                  <c:v>115.08333333329938</c:v>
                </c:pt>
                <c:pt idx="251">
                  <c:v>115.08333333329938</c:v>
                </c:pt>
                <c:pt idx="252">
                  <c:v>115.08333333329938</c:v>
                </c:pt>
                <c:pt idx="253">
                  <c:v>115.08333333329938</c:v>
                </c:pt>
                <c:pt idx="254">
                  <c:v>115.08333333329938</c:v>
                </c:pt>
                <c:pt idx="255">
                  <c:v>115.08333333329938</c:v>
                </c:pt>
                <c:pt idx="256">
                  <c:v>115.08333333329938</c:v>
                </c:pt>
                <c:pt idx="257">
                  <c:v>115.08333333329938</c:v>
                </c:pt>
                <c:pt idx="258">
                  <c:v>115.08333333329938</c:v>
                </c:pt>
                <c:pt idx="259">
                  <c:v>115.08333333329938</c:v>
                </c:pt>
                <c:pt idx="260">
                  <c:v>115.08333333329938</c:v>
                </c:pt>
                <c:pt idx="261">
                  <c:v>115.08333333329938</c:v>
                </c:pt>
                <c:pt idx="262">
                  <c:v>115.08333333329938</c:v>
                </c:pt>
                <c:pt idx="263">
                  <c:v>115.08333333329938</c:v>
                </c:pt>
                <c:pt idx="264">
                  <c:v>115.08333333329938</c:v>
                </c:pt>
                <c:pt idx="265">
                  <c:v>115.08333333329938</c:v>
                </c:pt>
                <c:pt idx="266">
                  <c:v>115.08333333329938</c:v>
                </c:pt>
                <c:pt idx="267">
                  <c:v>115.08333333329938</c:v>
                </c:pt>
                <c:pt idx="268">
                  <c:v>115.08333333329938</c:v>
                </c:pt>
                <c:pt idx="269">
                  <c:v>115.08333333329938</c:v>
                </c:pt>
                <c:pt idx="270">
                  <c:v>115.08333333329938</c:v>
                </c:pt>
                <c:pt idx="271">
                  <c:v>115.08333333329938</c:v>
                </c:pt>
                <c:pt idx="272">
                  <c:v>115.08333333329938</c:v>
                </c:pt>
                <c:pt idx="273">
                  <c:v>115.08333333329938</c:v>
                </c:pt>
                <c:pt idx="274">
                  <c:v>115.08333333329938</c:v>
                </c:pt>
                <c:pt idx="275">
                  <c:v>115.08333333329938</c:v>
                </c:pt>
                <c:pt idx="276">
                  <c:v>115.08333333329938</c:v>
                </c:pt>
                <c:pt idx="277">
                  <c:v>115.08333333329938</c:v>
                </c:pt>
                <c:pt idx="278">
                  <c:v>115.08333333329938</c:v>
                </c:pt>
                <c:pt idx="279">
                  <c:v>115.08333333329938</c:v>
                </c:pt>
                <c:pt idx="280">
                  <c:v>115.08333333329938</c:v>
                </c:pt>
                <c:pt idx="281">
                  <c:v>115.08333333329938</c:v>
                </c:pt>
                <c:pt idx="282">
                  <c:v>115.08333333329938</c:v>
                </c:pt>
                <c:pt idx="283">
                  <c:v>115.08333333329938</c:v>
                </c:pt>
                <c:pt idx="284">
                  <c:v>115.08333333329938</c:v>
                </c:pt>
                <c:pt idx="285">
                  <c:v>115.08333333329938</c:v>
                </c:pt>
                <c:pt idx="286">
                  <c:v>115.08333333329938</c:v>
                </c:pt>
                <c:pt idx="287">
                  <c:v>115.08333333329938</c:v>
                </c:pt>
                <c:pt idx="288">
                  <c:v>115.08333333329938</c:v>
                </c:pt>
                <c:pt idx="289">
                  <c:v>115.08333333329938</c:v>
                </c:pt>
                <c:pt idx="290">
                  <c:v>115.08333333329938</c:v>
                </c:pt>
                <c:pt idx="291">
                  <c:v>115.08333333329938</c:v>
                </c:pt>
                <c:pt idx="292">
                  <c:v>115.08333333329938</c:v>
                </c:pt>
                <c:pt idx="293">
                  <c:v>115.08333333329938</c:v>
                </c:pt>
                <c:pt idx="294">
                  <c:v>115.08333333329938</c:v>
                </c:pt>
                <c:pt idx="295">
                  <c:v>115.08333333329938</c:v>
                </c:pt>
                <c:pt idx="296">
                  <c:v>115.08333333329938</c:v>
                </c:pt>
                <c:pt idx="297">
                  <c:v>115.08333333329938</c:v>
                </c:pt>
                <c:pt idx="298">
                  <c:v>115.08333333329938</c:v>
                </c:pt>
                <c:pt idx="299">
                  <c:v>115.08333333329938</c:v>
                </c:pt>
                <c:pt idx="300">
                  <c:v>115.08333333329938</c:v>
                </c:pt>
                <c:pt idx="301">
                  <c:v>115.08333333329938</c:v>
                </c:pt>
                <c:pt idx="302">
                  <c:v>115.08333333329938</c:v>
                </c:pt>
                <c:pt idx="303">
                  <c:v>115.08333333329938</c:v>
                </c:pt>
                <c:pt idx="304">
                  <c:v>115.08333333329938</c:v>
                </c:pt>
                <c:pt idx="305">
                  <c:v>115.08333333329938</c:v>
                </c:pt>
                <c:pt idx="306">
                  <c:v>115.08333333329938</c:v>
                </c:pt>
                <c:pt idx="307">
                  <c:v>115.08333333329938</c:v>
                </c:pt>
                <c:pt idx="308">
                  <c:v>115.08333333329938</c:v>
                </c:pt>
                <c:pt idx="309">
                  <c:v>115.08333333329938</c:v>
                </c:pt>
                <c:pt idx="310">
                  <c:v>115.08333333329938</c:v>
                </c:pt>
                <c:pt idx="311">
                  <c:v>115.08333333329938</c:v>
                </c:pt>
                <c:pt idx="312">
                  <c:v>115.08333333329938</c:v>
                </c:pt>
                <c:pt idx="313">
                  <c:v>115.08333333329938</c:v>
                </c:pt>
                <c:pt idx="314">
                  <c:v>115.08333333329938</c:v>
                </c:pt>
                <c:pt idx="315">
                  <c:v>115.08333333329938</c:v>
                </c:pt>
                <c:pt idx="316">
                  <c:v>115.08333333329938</c:v>
                </c:pt>
                <c:pt idx="317">
                  <c:v>115.08333333329938</c:v>
                </c:pt>
                <c:pt idx="318">
                  <c:v>115.08333333329938</c:v>
                </c:pt>
                <c:pt idx="319">
                  <c:v>115.08333333329938</c:v>
                </c:pt>
                <c:pt idx="320">
                  <c:v>115.08333333329938</c:v>
                </c:pt>
                <c:pt idx="321">
                  <c:v>115.08333333329938</c:v>
                </c:pt>
                <c:pt idx="322">
                  <c:v>115.08333333329938</c:v>
                </c:pt>
                <c:pt idx="323">
                  <c:v>115.08333333329938</c:v>
                </c:pt>
                <c:pt idx="324">
                  <c:v>115.08333333329938</c:v>
                </c:pt>
                <c:pt idx="325">
                  <c:v>115.08333333329938</c:v>
                </c:pt>
                <c:pt idx="326">
                  <c:v>115.08333333329938</c:v>
                </c:pt>
                <c:pt idx="327">
                  <c:v>115.08333333329938</c:v>
                </c:pt>
                <c:pt idx="328">
                  <c:v>115.08333333329938</c:v>
                </c:pt>
                <c:pt idx="329">
                  <c:v>115.08333333329938</c:v>
                </c:pt>
                <c:pt idx="330">
                  <c:v>115.08333333329938</c:v>
                </c:pt>
                <c:pt idx="331">
                  <c:v>115.08333333329938</c:v>
                </c:pt>
                <c:pt idx="332">
                  <c:v>115.08333333329938</c:v>
                </c:pt>
                <c:pt idx="333">
                  <c:v>115.08333333329938</c:v>
                </c:pt>
                <c:pt idx="334">
                  <c:v>115.08333333329938</c:v>
                </c:pt>
                <c:pt idx="335">
                  <c:v>115.08333333329938</c:v>
                </c:pt>
                <c:pt idx="336">
                  <c:v>115.08333333329938</c:v>
                </c:pt>
                <c:pt idx="337">
                  <c:v>115.08333333329938</c:v>
                </c:pt>
                <c:pt idx="338">
                  <c:v>115.08333333329938</c:v>
                </c:pt>
                <c:pt idx="339">
                  <c:v>115.08333333329938</c:v>
                </c:pt>
                <c:pt idx="340">
                  <c:v>115.08333333329938</c:v>
                </c:pt>
                <c:pt idx="341">
                  <c:v>115.08333333329938</c:v>
                </c:pt>
                <c:pt idx="342">
                  <c:v>115.08333333329938</c:v>
                </c:pt>
                <c:pt idx="343">
                  <c:v>115.08333333329938</c:v>
                </c:pt>
                <c:pt idx="344">
                  <c:v>115.08333333329938</c:v>
                </c:pt>
                <c:pt idx="345">
                  <c:v>115.08333333329938</c:v>
                </c:pt>
                <c:pt idx="346">
                  <c:v>115.08333333329938</c:v>
                </c:pt>
                <c:pt idx="347">
                  <c:v>115.08333333329938</c:v>
                </c:pt>
                <c:pt idx="348">
                  <c:v>115.08333333329938</c:v>
                </c:pt>
                <c:pt idx="349">
                  <c:v>115.08333333329938</c:v>
                </c:pt>
                <c:pt idx="350">
                  <c:v>115.08333333329938</c:v>
                </c:pt>
                <c:pt idx="351">
                  <c:v>115.08333333329938</c:v>
                </c:pt>
                <c:pt idx="352">
                  <c:v>115.08333333329938</c:v>
                </c:pt>
                <c:pt idx="353">
                  <c:v>115.08333333329938</c:v>
                </c:pt>
                <c:pt idx="354">
                  <c:v>115.08333333329938</c:v>
                </c:pt>
                <c:pt idx="355">
                  <c:v>115.08333333329938</c:v>
                </c:pt>
                <c:pt idx="356">
                  <c:v>115.08333333329938</c:v>
                </c:pt>
                <c:pt idx="357">
                  <c:v>115.08333333329938</c:v>
                </c:pt>
                <c:pt idx="358">
                  <c:v>115.08333333329938</c:v>
                </c:pt>
                <c:pt idx="359">
                  <c:v>115.08333333329938</c:v>
                </c:pt>
                <c:pt idx="360">
                  <c:v>115.08333333329938</c:v>
                </c:pt>
                <c:pt idx="361">
                  <c:v>115.08333333329938</c:v>
                </c:pt>
                <c:pt idx="362">
                  <c:v>115.08333333329938</c:v>
                </c:pt>
                <c:pt idx="363">
                  <c:v>115.08333333329938</c:v>
                </c:pt>
                <c:pt idx="364">
                  <c:v>115.08333333329938</c:v>
                </c:pt>
                <c:pt idx="365">
                  <c:v>115.08333333329938</c:v>
                </c:pt>
                <c:pt idx="366">
                  <c:v>115.08333333329938</c:v>
                </c:pt>
                <c:pt idx="367">
                  <c:v>115.08333333329938</c:v>
                </c:pt>
                <c:pt idx="368">
                  <c:v>115.08333333329938</c:v>
                </c:pt>
                <c:pt idx="369">
                  <c:v>115.08333333329938</c:v>
                </c:pt>
                <c:pt idx="370">
                  <c:v>115.08333333329938</c:v>
                </c:pt>
                <c:pt idx="371">
                  <c:v>115.08333333329938</c:v>
                </c:pt>
                <c:pt idx="372">
                  <c:v>115.08333333329938</c:v>
                </c:pt>
                <c:pt idx="373">
                  <c:v>115.08333333329938</c:v>
                </c:pt>
                <c:pt idx="374">
                  <c:v>115.08333333329938</c:v>
                </c:pt>
                <c:pt idx="375">
                  <c:v>115.08333333329938</c:v>
                </c:pt>
                <c:pt idx="376">
                  <c:v>115.08333333329938</c:v>
                </c:pt>
                <c:pt idx="377">
                  <c:v>115.08333333329938</c:v>
                </c:pt>
                <c:pt idx="378">
                  <c:v>115.08333333329938</c:v>
                </c:pt>
                <c:pt idx="379">
                  <c:v>115.08333333329938</c:v>
                </c:pt>
                <c:pt idx="380">
                  <c:v>115.08333333329938</c:v>
                </c:pt>
                <c:pt idx="381">
                  <c:v>115.08333333329938</c:v>
                </c:pt>
                <c:pt idx="382">
                  <c:v>115.08333333329938</c:v>
                </c:pt>
                <c:pt idx="383">
                  <c:v>115.08333333329938</c:v>
                </c:pt>
                <c:pt idx="384">
                  <c:v>115.08333333329938</c:v>
                </c:pt>
                <c:pt idx="385">
                  <c:v>115.08333333329938</c:v>
                </c:pt>
                <c:pt idx="386">
                  <c:v>115.08333333329938</c:v>
                </c:pt>
                <c:pt idx="387">
                  <c:v>115.08333333329938</c:v>
                </c:pt>
                <c:pt idx="388">
                  <c:v>115.08333333329938</c:v>
                </c:pt>
                <c:pt idx="389">
                  <c:v>115.08333333329938</c:v>
                </c:pt>
                <c:pt idx="390">
                  <c:v>115.08333333329938</c:v>
                </c:pt>
                <c:pt idx="391">
                  <c:v>115.08333333329938</c:v>
                </c:pt>
                <c:pt idx="392">
                  <c:v>115.08333333329938</c:v>
                </c:pt>
                <c:pt idx="393">
                  <c:v>115.08333333329938</c:v>
                </c:pt>
                <c:pt idx="394">
                  <c:v>115.08333333329938</c:v>
                </c:pt>
                <c:pt idx="395">
                  <c:v>115.08333333329938</c:v>
                </c:pt>
                <c:pt idx="396">
                  <c:v>115.08333333329938</c:v>
                </c:pt>
                <c:pt idx="397">
                  <c:v>115.08333333329938</c:v>
                </c:pt>
                <c:pt idx="398">
                  <c:v>115.08333333329938</c:v>
                </c:pt>
                <c:pt idx="399">
                  <c:v>115.08333333329938</c:v>
                </c:pt>
                <c:pt idx="400">
                  <c:v>115.08333333329938</c:v>
                </c:pt>
                <c:pt idx="401">
                  <c:v>115.08333333329938</c:v>
                </c:pt>
                <c:pt idx="402">
                  <c:v>115.08333333329938</c:v>
                </c:pt>
                <c:pt idx="403">
                  <c:v>115.08333333329938</c:v>
                </c:pt>
                <c:pt idx="404">
                  <c:v>115.08333333329938</c:v>
                </c:pt>
                <c:pt idx="405">
                  <c:v>115.08333333329938</c:v>
                </c:pt>
                <c:pt idx="406">
                  <c:v>115.08333333329938</c:v>
                </c:pt>
                <c:pt idx="407">
                  <c:v>115.08333333329938</c:v>
                </c:pt>
                <c:pt idx="408">
                  <c:v>115.08333333329938</c:v>
                </c:pt>
                <c:pt idx="409">
                  <c:v>115.08333333329938</c:v>
                </c:pt>
                <c:pt idx="410">
                  <c:v>115.08333333329938</c:v>
                </c:pt>
                <c:pt idx="411">
                  <c:v>115.08333333329938</c:v>
                </c:pt>
                <c:pt idx="412">
                  <c:v>115.08333333329938</c:v>
                </c:pt>
                <c:pt idx="413">
                  <c:v>115.08333333329938</c:v>
                </c:pt>
                <c:pt idx="414">
                  <c:v>115.08333333329938</c:v>
                </c:pt>
                <c:pt idx="415">
                  <c:v>115.08333333329938</c:v>
                </c:pt>
                <c:pt idx="416">
                  <c:v>115.08333333329938</c:v>
                </c:pt>
                <c:pt idx="417">
                  <c:v>115.08333333329938</c:v>
                </c:pt>
                <c:pt idx="418">
                  <c:v>115.08333333329938</c:v>
                </c:pt>
                <c:pt idx="419">
                  <c:v>115.08333333329938</c:v>
                </c:pt>
                <c:pt idx="420">
                  <c:v>115.08333333329938</c:v>
                </c:pt>
                <c:pt idx="421">
                  <c:v>115.08333333329938</c:v>
                </c:pt>
                <c:pt idx="422">
                  <c:v>115.08333333329938</c:v>
                </c:pt>
                <c:pt idx="423">
                  <c:v>115.08333333329938</c:v>
                </c:pt>
                <c:pt idx="424">
                  <c:v>115.08333333329938</c:v>
                </c:pt>
                <c:pt idx="425">
                  <c:v>115.08333333329938</c:v>
                </c:pt>
                <c:pt idx="426">
                  <c:v>115.08333333329938</c:v>
                </c:pt>
                <c:pt idx="427">
                  <c:v>115.08333333329938</c:v>
                </c:pt>
                <c:pt idx="428">
                  <c:v>115.08333333329938</c:v>
                </c:pt>
                <c:pt idx="429">
                  <c:v>115.08333333329938</c:v>
                </c:pt>
                <c:pt idx="430">
                  <c:v>115.08333333329938</c:v>
                </c:pt>
                <c:pt idx="431">
                  <c:v>115.08333333329938</c:v>
                </c:pt>
                <c:pt idx="432">
                  <c:v>115.08333333329938</c:v>
                </c:pt>
                <c:pt idx="433">
                  <c:v>115.08333333329938</c:v>
                </c:pt>
                <c:pt idx="434">
                  <c:v>115.08333333329938</c:v>
                </c:pt>
                <c:pt idx="435">
                  <c:v>115.08333333329938</c:v>
                </c:pt>
                <c:pt idx="436">
                  <c:v>115.08333333329938</c:v>
                </c:pt>
                <c:pt idx="437">
                  <c:v>115.08333333329938</c:v>
                </c:pt>
                <c:pt idx="438">
                  <c:v>115.08333333329938</c:v>
                </c:pt>
                <c:pt idx="439">
                  <c:v>115.08333333329938</c:v>
                </c:pt>
                <c:pt idx="440">
                  <c:v>115.08333333329938</c:v>
                </c:pt>
                <c:pt idx="441">
                  <c:v>115.08333333329938</c:v>
                </c:pt>
                <c:pt idx="442">
                  <c:v>115.08333333329938</c:v>
                </c:pt>
                <c:pt idx="443">
                  <c:v>115.08333333329938</c:v>
                </c:pt>
                <c:pt idx="444">
                  <c:v>115.08333333329938</c:v>
                </c:pt>
                <c:pt idx="445">
                  <c:v>115.08333333329938</c:v>
                </c:pt>
                <c:pt idx="446">
                  <c:v>115.08333333329938</c:v>
                </c:pt>
                <c:pt idx="447">
                  <c:v>115.08333333329938</c:v>
                </c:pt>
                <c:pt idx="448">
                  <c:v>115.08333333329938</c:v>
                </c:pt>
                <c:pt idx="449">
                  <c:v>115.08333333329938</c:v>
                </c:pt>
                <c:pt idx="450">
                  <c:v>115.08333333329938</c:v>
                </c:pt>
                <c:pt idx="451">
                  <c:v>115.08333333329938</c:v>
                </c:pt>
                <c:pt idx="452">
                  <c:v>115.08333333329938</c:v>
                </c:pt>
                <c:pt idx="453">
                  <c:v>115.08333333329938</c:v>
                </c:pt>
                <c:pt idx="454">
                  <c:v>115.08333333329938</c:v>
                </c:pt>
                <c:pt idx="455">
                  <c:v>115.08333333329938</c:v>
                </c:pt>
                <c:pt idx="456">
                  <c:v>115.08333333329938</c:v>
                </c:pt>
                <c:pt idx="457">
                  <c:v>115.08333333329938</c:v>
                </c:pt>
                <c:pt idx="458">
                  <c:v>115.08333333329938</c:v>
                </c:pt>
                <c:pt idx="459">
                  <c:v>115.08333333329938</c:v>
                </c:pt>
                <c:pt idx="460">
                  <c:v>115.08333333329938</c:v>
                </c:pt>
                <c:pt idx="461">
                  <c:v>115.08333333329938</c:v>
                </c:pt>
                <c:pt idx="462">
                  <c:v>115.08333333329938</c:v>
                </c:pt>
                <c:pt idx="463">
                  <c:v>115.08333333329938</c:v>
                </c:pt>
                <c:pt idx="464">
                  <c:v>115.08333333329938</c:v>
                </c:pt>
                <c:pt idx="465">
                  <c:v>115.08333333329938</c:v>
                </c:pt>
                <c:pt idx="466">
                  <c:v>115.08333333329938</c:v>
                </c:pt>
                <c:pt idx="467">
                  <c:v>115.08333333329938</c:v>
                </c:pt>
                <c:pt idx="468">
                  <c:v>115.08333333329938</c:v>
                </c:pt>
                <c:pt idx="469">
                  <c:v>115.08333333329938</c:v>
                </c:pt>
                <c:pt idx="470">
                  <c:v>115.08333333329938</c:v>
                </c:pt>
                <c:pt idx="471">
                  <c:v>115.08333333329938</c:v>
                </c:pt>
                <c:pt idx="472">
                  <c:v>115.08333333329938</c:v>
                </c:pt>
                <c:pt idx="473">
                  <c:v>115.08333333329938</c:v>
                </c:pt>
                <c:pt idx="474">
                  <c:v>115.08333333329938</c:v>
                </c:pt>
                <c:pt idx="475">
                  <c:v>115.08333333329938</c:v>
                </c:pt>
                <c:pt idx="476">
                  <c:v>115.08333333329938</c:v>
                </c:pt>
                <c:pt idx="477">
                  <c:v>115.08333333329938</c:v>
                </c:pt>
                <c:pt idx="478">
                  <c:v>115.08333333329938</c:v>
                </c:pt>
                <c:pt idx="479">
                  <c:v>115.08333333329938</c:v>
                </c:pt>
                <c:pt idx="480">
                  <c:v>115.08333333329938</c:v>
                </c:pt>
                <c:pt idx="481">
                  <c:v>115.08333333329938</c:v>
                </c:pt>
                <c:pt idx="482">
                  <c:v>115.08333333329938</c:v>
                </c:pt>
                <c:pt idx="483">
                  <c:v>115.08333333329938</c:v>
                </c:pt>
                <c:pt idx="484">
                  <c:v>115.08333333329938</c:v>
                </c:pt>
                <c:pt idx="485">
                  <c:v>115.08333333329938</c:v>
                </c:pt>
                <c:pt idx="486">
                  <c:v>115.08333333329938</c:v>
                </c:pt>
                <c:pt idx="487">
                  <c:v>115.08333333329938</c:v>
                </c:pt>
                <c:pt idx="488">
                  <c:v>115.08333333329938</c:v>
                </c:pt>
                <c:pt idx="489">
                  <c:v>115.08333333329938</c:v>
                </c:pt>
                <c:pt idx="490">
                  <c:v>115.08333333329938</c:v>
                </c:pt>
                <c:pt idx="491">
                  <c:v>115.08333333329938</c:v>
                </c:pt>
                <c:pt idx="492">
                  <c:v>115.08333333329938</c:v>
                </c:pt>
                <c:pt idx="493">
                  <c:v>115.08333333329938</c:v>
                </c:pt>
                <c:pt idx="494">
                  <c:v>115.08333333329938</c:v>
                </c:pt>
                <c:pt idx="495">
                  <c:v>115.08333333329938</c:v>
                </c:pt>
                <c:pt idx="496">
                  <c:v>115.08333333329938</c:v>
                </c:pt>
                <c:pt idx="497">
                  <c:v>115.08333333329938</c:v>
                </c:pt>
                <c:pt idx="498">
                  <c:v>115.08333333329938</c:v>
                </c:pt>
                <c:pt idx="499">
                  <c:v>115.08333333329938</c:v>
                </c:pt>
                <c:pt idx="500">
                  <c:v>115.08333333329938</c:v>
                </c:pt>
                <c:pt idx="501">
                  <c:v>115.08333333329938</c:v>
                </c:pt>
                <c:pt idx="502">
                  <c:v>115.08333333329938</c:v>
                </c:pt>
                <c:pt idx="503">
                  <c:v>115.08333333329938</c:v>
                </c:pt>
                <c:pt idx="504">
                  <c:v>115.08333333329938</c:v>
                </c:pt>
                <c:pt idx="505">
                  <c:v>115.08333333329938</c:v>
                </c:pt>
                <c:pt idx="506">
                  <c:v>115.08333333329938</c:v>
                </c:pt>
                <c:pt idx="507">
                  <c:v>115.08333333329938</c:v>
                </c:pt>
                <c:pt idx="508">
                  <c:v>115.08333333329938</c:v>
                </c:pt>
                <c:pt idx="509">
                  <c:v>115.08333333329938</c:v>
                </c:pt>
                <c:pt idx="510">
                  <c:v>115.08333333329938</c:v>
                </c:pt>
                <c:pt idx="511">
                  <c:v>115.08333333329938</c:v>
                </c:pt>
                <c:pt idx="512">
                  <c:v>115.08333333329938</c:v>
                </c:pt>
                <c:pt idx="513">
                  <c:v>115.08333333329938</c:v>
                </c:pt>
                <c:pt idx="514">
                  <c:v>115.08333333329938</c:v>
                </c:pt>
                <c:pt idx="515">
                  <c:v>115.08333333329938</c:v>
                </c:pt>
                <c:pt idx="516">
                  <c:v>115.08333333329938</c:v>
                </c:pt>
                <c:pt idx="517">
                  <c:v>115.08333333329938</c:v>
                </c:pt>
                <c:pt idx="518">
                  <c:v>115.08333333329938</c:v>
                </c:pt>
                <c:pt idx="519">
                  <c:v>115.08333333329938</c:v>
                </c:pt>
                <c:pt idx="520">
                  <c:v>115.08333333329938</c:v>
                </c:pt>
                <c:pt idx="521">
                  <c:v>115.08333333329938</c:v>
                </c:pt>
                <c:pt idx="522">
                  <c:v>115.08333333329938</c:v>
                </c:pt>
                <c:pt idx="523">
                  <c:v>115.08333333329938</c:v>
                </c:pt>
                <c:pt idx="524">
                  <c:v>115.08333333329938</c:v>
                </c:pt>
                <c:pt idx="525">
                  <c:v>115.08333333329938</c:v>
                </c:pt>
                <c:pt idx="526">
                  <c:v>115.08333333329938</c:v>
                </c:pt>
                <c:pt idx="527">
                  <c:v>115.08333333329938</c:v>
                </c:pt>
                <c:pt idx="528">
                  <c:v>115.08333333329938</c:v>
                </c:pt>
                <c:pt idx="529">
                  <c:v>115.08333333329938</c:v>
                </c:pt>
                <c:pt idx="530">
                  <c:v>115.08333333329938</c:v>
                </c:pt>
                <c:pt idx="531">
                  <c:v>115.08333333329938</c:v>
                </c:pt>
                <c:pt idx="532">
                  <c:v>115.08333333329938</c:v>
                </c:pt>
                <c:pt idx="533">
                  <c:v>115.08333333329938</c:v>
                </c:pt>
                <c:pt idx="534">
                  <c:v>115.08333333329938</c:v>
                </c:pt>
                <c:pt idx="535">
                  <c:v>115.08333333329938</c:v>
                </c:pt>
                <c:pt idx="536">
                  <c:v>115.08333333329938</c:v>
                </c:pt>
                <c:pt idx="537">
                  <c:v>115.08333333329938</c:v>
                </c:pt>
                <c:pt idx="538">
                  <c:v>115.08333333329938</c:v>
                </c:pt>
                <c:pt idx="539">
                  <c:v>115.08333333329938</c:v>
                </c:pt>
                <c:pt idx="540">
                  <c:v>115.08333333329938</c:v>
                </c:pt>
                <c:pt idx="541">
                  <c:v>115.08333333329938</c:v>
                </c:pt>
                <c:pt idx="542">
                  <c:v>115.08333333329938</c:v>
                </c:pt>
                <c:pt idx="543">
                  <c:v>115.08333333329938</c:v>
                </c:pt>
                <c:pt idx="544">
                  <c:v>115.08333333329938</c:v>
                </c:pt>
                <c:pt idx="545">
                  <c:v>115.08333333329938</c:v>
                </c:pt>
                <c:pt idx="546">
                  <c:v>115.08333333329938</c:v>
                </c:pt>
                <c:pt idx="547">
                  <c:v>115.08333333329938</c:v>
                </c:pt>
                <c:pt idx="548">
                  <c:v>115.08333333329938</c:v>
                </c:pt>
                <c:pt idx="549">
                  <c:v>115.08333333329938</c:v>
                </c:pt>
                <c:pt idx="550">
                  <c:v>115.08333333329938</c:v>
                </c:pt>
                <c:pt idx="551">
                  <c:v>115.08333333329938</c:v>
                </c:pt>
                <c:pt idx="552">
                  <c:v>115.08333333329938</c:v>
                </c:pt>
                <c:pt idx="553">
                  <c:v>115.08333333329938</c:v>
                </c:pt>
                <c:pt idx="554">
                  <c:v>115.08333333329938</c:v>
                </c:pt>
                <c:pt idx="555">
                  <c:v>115.08333333329938</c:v>
                </c:pt>
                <c:pt idx="556">
                  <c:v>115.08333333329938</c:v>
                </c:pt>
                <c:pt idx="557">
                  <c:v>115.08333333329938</c:v>
                </c:pt>
                <c:pt idx="558">
                  <c:v>115.08333333329938</c:v>
                </c:pt>
                <c:pt idx="559">
                  <c:v>115.08333333329938</c:v>
                </c:pt>
                <c:pt idx="560">
                  <c:v>115.08333333329938</c:v>
                </c:pt>
                <c:pt idx="561">
                  <c:v>115.08333333329938</c:v>
                </c:pt>
                <c:pt idx="562">
                  <c:v>115.08333333329938</c:v>
                </c:pt>
                <c:pt idx="563">
                  <c:v>115.08333333329938</c:v>
                </c:pt>
                <c:pt idx="564">
                  <c:v>115.08333333329938</c:v>
                </c:pt>
                <c:pt idx="565">
                  <c:v>115.08333333329938</c:v>
                </c:pt>
                <c:pt idx="566">
                  <c:v>115.08333333329938</c:v>
                </c:pt>
                <c:pt idx="567">
                  <c:v>115.08333333329938</c:v>
                </c:pt>
                <c:pt idx="568">
                  <c:v>115.08333333329938</c:v>
                </c:pt>
                <c:pt idx="569">
                  <c:v>115.08333333329938</c:v>
                </c:pt>
                <c:pt idx="570">
                  <c:v>115.08333333329938</c:v>
                </c:pt>
                <c:pt idx="571">
                  <c:v>115.08333333329938</c:v>
                </c:pt>
                <c:pt idx="572">
                  <c:v>115.08333333329938</c:v>
                </c:pt>
                <c:pt idx="573">
                  <c:v>115.08333333329938</c:v>
                </c:pt>
                <c:pt idx="574">
                  <c:v>115.08333333329938</c:v>
                </c:pt>
                <c:pt idx="575">
                  <c:v>115.08333333329938</c:v>
                </c:pt>
                <c:pt idx="576">
                  <c:v>115.08333333329938</c:v>
                </c:pt>
                <c:pt idx="577">
                  <c:v>115.08333333329938</c:v>
                </c:pt>
                <c:pt idx="578">
                  <c:v>115.08333333329938</c:v>
                </c:pt>
                <c:pt idx="579">
                  <c:v>115.08333333329938</c:v>
                </c:pt>
                <c:pt idx="580">
                  <c:v>115.08333333329938</c:v>
                </c:pt>
                <c:pt idx="581">
                  <c:v>115.08333333329938</c:v>
                </c:pt>
                <c:pt idx="582">
                  <c:v>115.08333333329938</c:v>
                </c:pt>
                <c:pt idx="583">
                  <c:v>115.08333333329938</c:v>
                </c:pt>
                <c:pt idx="584">
                  <c:v>115.08333333329938</c:v>
                </c:pt>
                <c:pt idx="585">
                  <c:v>115.08333333329938</c:v>
                </c:pt>
                <c:pt idx="586">
                  <c:v>115.08333333329938</c:v>
                </c:pt>
                <c:pt idx="587">
                  <c:v>115.08333333329938</c:v>
                </c:pt>
                <c:pt idx="588">
                  <c:v>115.08333333329938</c:v>
                </c:pt>
                <c:pt idx="589">
                  <c:v>115.08333333329938</c:v>
                </c:pt>
                <c:pt idx="590">
                  <c:v>115.08333333329938</c:v>
                </c:pt>
                <c:pt idx="591">
                  <c:v>115.08333333329938</c:v>
                </c:pt>
                <c:pt idx="592">
                  <c:v>115.08333333329938</c:v>
                </c:pt>
                <c:pt idx="593">
                  <c:v>115.08333333329938</c:v>
                </c:pt>
                <c:pt idx="594">
                  <c:v>115.08333333329938</c:v>
                </c:pt>
                <c:pt idx="595">
                  <c:v>115.08333333329938</c:v>
                </c:pt>
                <c:pt idx="596">
                  <c:v>115.08333333329938</c:v>
                </c:pt>
                <c:pt idx="597">
                  <c:v>115.08333333329938</c:v>
                </c:pt>
                <c:pt idx="598">
                  <c:v>115.08333333329938</c:v>
                </c:pt>
                <c:pt idx="599">
                  <c:v>115.08333333329938</c:v>
                </c:pt>
              </c:numCache>
            </c:numRef>
          </c:xVal>
          <c:yVal>
            <c:numRef>
              <c:f>DATA!$L$11:$L$1003</c:f>
              <c:numCache>
                <c:formatCode>0.000</c:formatCode>
                <c:ptCount val="993"/>
                <c:pt idx="0">
                  <c:v>1</c:v>
                </c:pt>
                <c:pt idx="1">
                  <c:v>0.65999999999999892</c:v>
                </c:pt>
                <c:pt idx="2">
                  <c:v>0.28999999999999915</c:v>
                </c:pt>
                <c:pt idx="3">
                  <c:v>4.9999999999999524E-2</c:v>
                </c:pt>
                <c:pt idx="4">
                  <c:v>2.3333333333333428E-2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1E-3</c:v>
                </c:pt>
                <c:pt idx="28">
                  <c:v>1E-3</c:v>
                </c:pt>
                <c:pt idx="29">
                  <c:v>1E-3</c:v>
                </c:pt>
                <c:pt idx="30">
                  <c:v>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1">
                  <c:v>1E-3</c:v>
                </c:pt>
                <c:pt idx="42">
                  <c:v>1E-3</c:v>
                </c:pt>
                <c:pt idx="43">
                  <c:v>1E-3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1E-3</c:v>
                </c:pt>
                <c:pt idx="48">
                  <c:v>1E-3</c:v>
                </c:pt>
                <c:pt idx="49">
                  <c:v>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1E-3</c:v>
                </c:pt>
                <c:pt idx="54">
                  <c:v>1E-3</c:v>
                </c:pt>
                <c:pt idx="55">
                  <c:v>1E-3</c:v>
                </c:pt>
                <c:pt idx="56">
                  <c:v>1E-3</c:v>
                </c:pt>
                <c:pt idx="57">
                  <c:v>1E-3</c:v>
                </c:pt>
                <c:pt idx="58">
                  <c:v>1E-3</c:v>
                </c:pt>
                <c:pt idx="59">
                  <c:v>1E-3</c:v>
                </c:pt>
                <c:pt idx="60">
                  <c:v>1E-3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1E-3</c:v>
                </c:pt>
                <c:pt idx="65">
                  <c:v>1E-3</c:v>
                </c:pt>
                <c:pt idx="66">
                  <c:v>1E-3</c:v>
                </c:pt>
                <c:pt idx="67">
                  <c:v>1E-3</c:v>
                </c:pt>
                <c:pt idx="68">
                  <c:v>1E-3</c:v>
                </c:pt>
                <c:pt idx="69">
                  <c:v>1E-3</c:v>
                </c:pt>
                <c:pt idx="70">
                  <c:v>1E-3</c:v>
                </c:pt>
                <c:pt idx="71">
                  <c:v>1E-3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1E-3</c:v>
                </c:pt>
                <c:pt idx="87">
                  <c:v>1E-3</c:v>
                </c:pt>
                <c:pt idx="88">
                  <c:v>1E-3</c:v>
                </c:pt>
                <c:pt idx="89">
                  <c:v>1E-3</c:v>
                </c:pt>
                <c:pt idx="90">
                  <c:v>1E-3</c:v>
                </c:pt>
                <c:pt idx="91">
                  <c:v>1E-3</c:v>
                </c:pt>
                <c:pt idx="92">
                  <c:v>1E-3</c:v>
                </c:pt>
                <c:pt idx="93">
                  <c:v>1E-3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1E-3</c:v>
                </c:pt>
                <c:pt idx="108">
                  <c:v>1E-3</c:v>
                </c:pt>
                <c:pt idx="109">
                  <c:v>1E-3</c:v>
                </c:pt>
                <c:pt idx="110">
                  <c:v>1E-3</c:v>
                </c:pt>
                <c:pt idx="111">
                  <c:v>1E-3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1E-3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1E-3</c:v>
                </c:pt>
                <c:pt idx="314">
                  <c:v>1E-3</c:v>
                </c:pt>
                <c:pt idx="315">
                  <c:v>1E-3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1E-3</c:v>
                </c:pt>
                <c:pt idx="330">
                  <c:v>1E-3</c:v>
                </c:pt>
                <c:pt idx="331">
                  <c:v>1E-3</c:v>
                </c:pt>
                <c:pt idx="332">
                  <c:v>1E-3</c:v>
                </c:pt>
                <c:pt idx="333">
                  <c:v>1E-3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1E-3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1E-3</c:v>
                </c:pt>
                <c:pt idx="376">
                  <c:v>1E-3</c:v>
                </c:pt>
                <c:pt idx="377">
                  <c:v>1E-3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1E-3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1E-3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1E-3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1E-3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1E-3</c:v>
                </c:pt>
                <c:pt idx="554">
                  <c:v>1E-3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1E-3</c:v>
                </c:pt>
                <c:pt idx="561">
                  <c:v>1E-3</c:v>
                </c:pt>
                <c:pt idx="562">
                  <c:v>1E-3</c:v>
                </c:pt>
                <c:pt idx="563">
                  <c:v>1E-3</c:v>
                </c:pt>
                <c:pt idx="564">
                  <c:v>1E-3</c:v>
                </c:pt>
                <c:pt idx="565">
                  <c:v>1E-3</c:v>
                </c:pt>
                <c:pt idx="566">
                  <c:v>1E-3</c:v>
                </c:pt>
                <c:pt idx="567">
                  <c:v>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1E-3</c:v>
                </c:pt>
                <c:pt idx="572">
                  <c:v>1E-3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1E-3</c:v>
                </c:pt>
                <c:pt idx="579">
                  <c:v>1E-3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1E-3</c:v>
                </c:pt>
                <c:pt idx="584">
                  <c:v>1E-3</c:v>
                </c:pt>
                <c:pt idx="585">
                  <c:v>1E-3</c:v>
                </c:pt>
                <c:pt idx="586">
                  <c:v>1E-3</c:v>
                </c:pt>
                <c:pt idx="587">
                  <c:v>1E-3</c:v>
                </c:pt>
                <c:pt idx="588">
                  <c:v>1E-3</c:v>
                </c:pt>
                <c:pt idx="589">
                  <c:v>1E-3</c:v>
                </c:pt>
                <c:pt idx="590">
                  <c:v>1E-3</c:v>
                </c:pt>
                <c:pt idx="591">
                  <c:v>1E-3</c:v>
                </c:pt>
                <c:pt idx="592">
                  <c:v>1E-3</c:v>
                </c:pt>
                <c:pt idx="593">
                  <c:v>1E-3</c:v>
                </c:pt>
                <c:pt idx="594">
                  <c:v>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1E-3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OUTPUT!$E$43:$E$44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OUTPUT!$F$43:$F$44</c:f>
              <c:numCache>
                <c:formatCode>General</c:formatCode>
                <c:ptCount val="2"/>
                <c:pt idx="0">
                  <c:v>1</c:v>
                </c:pt>
                <c:pt idx="1">
                  <c:v>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106016"/>
        <c:axId val="638106408"/>
      </c:scatterChart>
      <c:valAx>
        <c:axId val="63810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TIME, Days</a:t>
                </a:r>
              </a:p>
            </c:rich>
          </c:tx>
          <c:layout>
            <c:manualLayout>
              <c:xMode val="edge"/>
              <c:yMode val="edge"/>
              <c:x val="0.34193602245467247"/>
              <c:y val="0.9381918679977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8106408"/>
        <c:crossesAt val="9.9999999999999995E-8"/>
        <c:crossBetween val="midCat"/>
      </c:valAx>
      <c:valAx>
        <c:axId val="638106408"/>
        <c:scaling>
          <c:logBase val="10"/>
          <c:orientation val="minMax"/>
          <c:min val="1.0000000000000002E-2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y/y</a:t>
                </a:r>
                <a:r>
                  <a:rPr lang="en-US" sz="8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0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129057662956248E-2"/>
              <c:y val="0.4083894013637411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810601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OUTPUT!$O$24</c:f>
              <c:strCache>
                <c:ptCount val="1"/>
                <c:pt idx="0">
                  <c:v>GW_FCMW14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OUTPUT!$N$25:$N$44</c:f>
              <c:numCache>
                <c:formatCode>m/d/yyyy</c:formatCode>
                <c:ptCount val="20"/>
                <c:pt idx="0">
                  <c:v>39511.668055555601</c:v>
                </c:pt>
                <c:pt idx="1">
                  <c:v>39517.954861111102</c:v>
                </c:pt>
                <c:pt idx="2">
                  <c:v>39539.744444444397</c:v>
                </c:pt>
                <c:pt idx="3">
                  <c:v>39568.762499999997</c:v>
                </c:pt>
                <c:pt idx="4">
                  <c:v>39597.6027777778</c:v>
                </c:pt>
                <c:pt idx="5">
                  <c:v>39626.751388888901</c:v>
                </c:pt>
                <c:pt idx="6">
                  <c:v>39658.788194444402</c:v>
                </c:pt>
                <c:pt idx="7">
                  <c:v>39688.774305555598</c:v>
                </c:pt>
                <c:pt idx="8">
                  <c:v>39720.786805555603</c:v>
                </c:pt>
                <c:pt idx="9">
                  <c:v>39721.839583333298</c:v>
                </c:pt>
                <c:pt idx="10">
                  <c:v>39755.856249999997</c:v>
                </c:pt>
                <c:pt idx="11">
                  <c:v>39783.654861111099</c:v>
                </c:pt>
                <c:pt idx="12">
                  <c:v>39813.65</c:v>
                </c:pt>
                <c:pt idx="13">
                  <c:v>39842.653472222199</c:v>
                </c:pt>
                <c:pt idx="14">
                  <c:v>39874.670138888898</c:v>
                </c:pt>
                <c:pt idx="15">
                  <c:v>39906.631249999999</c:v>
                </c:pt>
                <c:pt idx="16">
                  <c:v>39933.625694444403</c:v>
                </c:pt>
                <c:pt idx="17">
                  <c:v>39961.611111111102</c:v>
                </c:pt>
                <c:pt idx="18">
                  <c:v>39993.804861111101</c:v>
                </c:pt>
                <c:pt idx="19">
                  <c:v>40023.734027777798</c:v>
                </c:pt>
              </c:numCache>
            </c:numRef>
          </c:xVal>
          <c:yVal>
            <c:numRef>
              <c:f>OUTPUT!$O$25:$O$44</c:f>
              <c:numCache>
                <c:formatCode>General</c:formatCode>
                <c:ptCount val="20"/>
                <c:pt idx="0">
                  <c:v>59.5</c:v>
                </c:pt>
                <c:pt idx="1">
                  <c:v>58.48</c:v>
                </c:pt>
                <c:pt idx="2">
                  <c:v>57.37</c:v>
                </c:pt>
                <c:pt idx="3">
                  <c:v>56.65</c:v>
                </c:pt>
                <c:pt idx="4">
                  <c:v>56.57</c:v>
                </c:pt>
                <c:pt idx="5">
                  <c:v>55.97</c:v>
                </c:pt>
                <c:pt idx="6">
                  <c:v>56.49</c:v>
                </c:pt>
                <c:pt idx="7">
                  <c:v>56.41</c:v>
                </c:pt>
                <c:pt idx="8">
                  <c:v>56.48</c:v>
                </c:pt>
                <c:pt idx="9">
                  <c:v>56.5</c:v>
                </c:pt>
                <c:pt idx="10">
                  <c:v>56.45</c:v>
                </c:pt>
                <c:pt idx="11">
                  <c:v>56.5</c:v>
                </c:pt>
                <c:pt idx="12">
                  <c:v>56.49</c:v>
                </c:pt>
                <c:pt idx="13">
                  <c:v>56.49</c:v>
                </c:pt>
                <c:pt idx="14">
                  <c:v>56.24</c:v>
                </c:pt>
                <c:pt idx="15">
                  <c:v>56</c:v>
                </c:pt>
                <c:pt idx="16">
                  <c:v>56.18</c:v>
                </c:pt>
                <c:pt idx="17">
                  <c:v>56.13</c:v>
                </c:pt>
                <c:pt idx="18">
                  <c:v>56.12</c:v>
                </c:pt>
                <c:pt idx="19">
                  <c:v>56.08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107192"/>
        <c:axId val="717146592"/>
      </c:scatterChart>
      <c:valAx>
        <c:axId val="638107192"/>
        <c:scaling>
          <c:orientation val="minMax"/>
        </c:scaling>
        <c:delete val="0"/>
        <c:axPos val="b"/>
        <c:numFmt formatCode="m/d/yyyy" sourceLinked="1"/>
        <c:majorTickMark val="cross"/>
        <c:minorTickMark val="in"/>
        <c:tickLblPos val="nextTo"/>
        <c:spPr>
          <a:noFill/>
          <a:ln w="19050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7146592"/>
        <c:crosses val="max"/>
        <c:crossBetween val="midCat"/>
        <c:majorUnit val="183"/>
        <c:minorUnit val="30.4"/>
      </c:valAx>
      <c:valAx>
        <c:axId val="717146592"/>
        <c:scaling>
          <c:orientation val="maxMin"/>
          <c:max val="60"/>
          <c:min val="5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DEPTH BELOW LAND SURFACE, IN FEET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8107192"/>
        <c:crosses val="autoZero"/>
        <c:crossBetween val="midCat"/>
        <c:majorUnit val="1"/>
        <c:minorUnit val="0.5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18</xdr:row>
      <xdr:rowOff>19050</xdr:rowOff>
    </xdr:from>
    <xdr:to>
      <xdr:col>13</xdr:col>
      <xdr:colOff>352425</xdr:colOff>
      <xdr:row>32</xdr:row>
      <xdr:rowOff>0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51</xdr:row>
      <xdr:rowOff>19050</xdr:rowOff>
    </xdr:to>
    <xdr:graphicFrame macro="">
      <xdr:nvGraphicFramePr>
        <xdr:cNvPr id="1087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3</xdr:col>
      <xdr:colOff>76200</xdr:colOff>
      <xdr:row>15</xdr:row>
      <xdr:rowOff>47625</xdr:rowOff>
    </xdr:from>
    <xdr:to>
      <xdr:col>7</xdr:col>
      <xdr:colOff>523875</xdr:colOff>
      <xdr:row>40</xdr:row>
      <xdr:rowOff>0</xdr:rowOff>
    </xdr:to>
    <xdr:graphicFrame macro="">
      <xdr:nvGraphicFramePr>
        <xdr:cNvPr id="1065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3</xdr:col>
      <xdr:colOff>590550</xdr:colOff>
      <xdr:row>5</xdr:row>
      <xdr:rowOff>76200</xdr:rowOff>
    </xdr:from>
    <xdr:to>
      <xdr:col>7</xdr:col>
      <xdr:colOff>228600</xdr:colOff>
      <xdr:row>15</xdr:row>
      <xdr:rowOff>76200</xdr:rowOff>
    </xdr:to>
    <xdr:grpSp>
      <xdr:nvGrpSpPr>
        <xdr:cNvPr id="1101" name="Group 77"/>
        <xdr:cNvGrpSpPr>
          <a:grpSpLocks/>
        </xdr:cNvGrpSpPr>
      </xdr:nvGrpSpPr>
      <xdr:grpSpPr bwMode="auto">
        <a:xfrm>
          <a:off x="3358403" y="1006288"/>
          <a:ext cx="2551579" cy="1736912"/>
          <a:chOff x="323" y="107"/>
          <a:chExt cx="225" cy="186"/>
        </a:xfrm>
      </xdr:grpSpPr>
      <xdr:sp macro="" textlink="">
        <xdr:nvSpPr>
          <xdr:cNvPr id="1025" name="Rectangle 1"/>
          <xdr:cNvSpPr>
            <a:spLocks noChangeArrowheads="1"/>
          </xdr:cNvSpPr>
        </xdr:nvSpPr>
        <xdr:spPr bwMode="auto">
          <a:xfrm>
            <a:off x="323" y="107"/>
            <a:ext cx="225" cy="18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47" name="Text 23"/>
          <xdr:cNvSpPr txBox="1">
            <a:spLocks noChangeArrowheads="1"/>
          </xdr:cNvSpPr>
        </xdr:nvSpPr>
        <xdr:spPr bwMode="auto">
          <a:xfrm>
            <a:off x="470" y="110"/>
            <a:ext cx="18" cy="1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  <a:r>
              <a:rPr lang="en-US" sz="8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c</a:t>
            </a:r>
            <a:endParaRPr lang="en-US"/>
          </a:p>
        </xdr:txBody>
      </xdr:sp>
      <xdr:sp macro="" textlink="">
        <xdr:nvSpPr>
          <xdr:cNvPr id="1069" name="Drawing 45"/>
          <xdr:cNvSpPr>
            <a:spLocks/>
          </xdr:cNvSpPr>
        </xdr:nvSpPr>
        <xdr:spPr bwMode="auto">
          <a:xfrm>
            <a:off x="329" y="121"/>
            <a:ext cx="207" cy="10"/>
          </a:xfrm>
          <a:custGeom>
            <a:avLst/>
            <a:gdLst>
              <a:gd name="T0" fmla="*/ 0 w 16384"/>
              <a:gd name="T1" fmla="*/ 13405 h 16384"/>
              <a:gd name="T2" fmla="*/ 390 w 16384"/>
              <a:gd name="T3" fmla="*/ 10923 h 16384"/>
              <a:gd name="T4" fmla="*/ 1333 w 16384"/>
              <a:gd name="T5" fmla="*/ 12909 h 16384"/>
              <a:gd name="T6" fmla="*/ 2373 w 16384"/>
              <a:gd name="T7" fmla="*/ 10923 h 16384"/>
              <a:gd name="T8" fmla="*/ 2406 w 16384"/>
              <a:gd name="T9" fmla="*/ 10923 h 16384"/>
              <a:gd name="T10" fmla="*/ 2893 w 16384"/>
              <a:gd name="T11" fmla="*/ 11916 h 16384"/>
              <a:gd name="T12" fmla="*/ 2926 w 16384"/>
              <a:gd name="T13" fmla="*/ 11916 h 16384"/>
              <a:gd name="T14" fmla="*/ 3023 w 16384"/>
              <a:gd name="T15" fmla="*/ 13405 h 16384"/>
              <a:gd name="T16" fmla="*/ 3088 w 16384"/>
              <a:gd name="T17" fmla="*/ 13902 h 16384"/>
              <a:gd name="T18" fmla="*/ 4649 w 16384"/>
              <a:gd name="T19" fmla="*/ 16384 h 16384"/>
              <a:gd name="T20" fmla="*/ 5071 w 16384"/>
              <a:gd name="T21" fmla="*/ 12412 h 16384"/>
              <a:gd name="T22" fmla="*/ 5981 w 16384"/>
              <a:gd name="T23" fmla="*/ 12412 h 16384"/>
              <a:gd name="T24" fmla="*/ 7087 w 16384"/>
              <a:gd name="T25" fmla="*/ 10426 h 16384"/>
              <a:gd name="T26" fmla="*/ 7834 w 16384"/>
              <a:gd name="T27" fmla="*/ 11916 h 16384"/>
              <a:gd name="T28" fmla="*/ 7964 w 16384"/>
              <a:gd name="T29" fmla="*/ 11916 h 16384"/>
              <a:gd name="T30" fmla="*/ 7997 w 16384"/>
              <a:gd name="T31" fmla="*/ 11916 h 16384"/>
              <a:gd name="T32" fmla="*/ 8582 w 16384"/>
              <a:gd name="T33" fmla="*/ 15888 h 16384"/>
              <a:gd name="T34" fmla="*/ 9135 w 16384"/>
              <a:gd name="T35" fmla="*/ 15888 h 16384"/>
              <a:gd name="T36" fmla="*/ 9850 w 16384"/>
              <a:gd name="T37" fmla="*/ 14895 h 16384"/>
              <a:gd name="T38" fmla="*/ 10403 w 16384"/>
              <a:gd name="T39" fmla="*/ 11419 h 16384"/>
              <a:gd name="T40" fmla="*/ 11248 w 16384"/>
              <a:gd name="T41" fmla="*/ 13902 h 16384"/>
              <a:gd name="T42" fmla="*/ 11378 w 16384"/>
              <a:gd name="T43" fmla="*/ 13902 h 16384"/>
              <a:gd name="T44" fmla="*/ 11410 w 16384"/>
              <a:gd name="T45" fmla="*/ 13902 h 16384"/>
              <a:gd name="T46" fmla="*/ 12255 w 16384"/>
              <a:gd name="T47" fmla="*/ 11916 h 16384"/>
              <a:gd name="T48" fmla="*/ 12255 w 16384"/>
              <a:gd name="T49" fmla="*/ 11419 h 16384"/>
              <a:gd name="T50" fmla="*/ 12353 w 16384"/>
              <a:gd name="T51" fmla="*/ 11419 h 16384"/>
              <a:gd name="T52" fmla="*/ 12386 w 16384"/>
              <a:gd name="T53" fmla="*/ 11419 h 16384"/>
              <a:gd name="T54" fmla="*/ 12971 w 16384"/>
              <a:gd name="T55" fmla="*/ 8440 h 16384"/>
              <a:gd name="T56" fmla="*/ 13003 w 16384"/>
              <a:gd name="T57" fmla="*/ 8440 h 16384"/>
              <a:gd name="T58" fmla="*/ 13101 w 16384"/>
              <a:gd name="T59" fmla="*/ 7944 h 16384"/>
              <a:gd name="T60" fmla="*/ 13166 w 16384"/>
              <a:gd name="T61" fmla="*/ 7447 h 16384"/>
              <a:gd name="T62" fmla="*/ 13491 w 16384"/>
              <a:gd name="T63" fmla="*/ 7447 h 16384"/>
              <a:gd name="T64" fmla="*/ 14531 w 16384"/>
              <a:gd name="T65" fmla="*/ 5461 h 16384"/>
              <a:gd name="T66" fmla="*/ 14564 w 16384"/>
              <a:gd name="T67" fmla="*/ 5461 h 16384"/>
              <a:gd name="T68" fmla="*/ 14661 w 16384"/>
              <a:gd name="T69" fmla="*/ 4965 h 16384"/>
              <a:gd name="T70" fmla="*/ 14726 w 16384"/>
              <a:gd name="T71" fmla="*/ 4965 h 16384"/>
              <a:gd name="T72" fmla="*/ 15409 w 16384"/>
              <a:gd name="T73" fmla="*/ 1986 h 16384"/>
              <a:gd name="T74" fmla="*/ 15441 w 16384"/>
              <a:gd name="T75" fmla="*/ 1986 h 16384"/>
              <a:gd name="T76" fmla="*/ 15571 w 16384"/>
              <a:gd name="T77" fmla="*/ 1489 h 16384"/>
              <a:gd name="T78" fmla="*/ 16156 w 16384"/>
              <a:gd name="T79" fmla="*/ 496 h 16384"/>
              <a:gd name="T80" fmla="*/ 16384 w 16384"/>
              <a:gd name="T81" fmla="*/ 496 h 16384"/>
              <a:gd name="T82" fmla="*/ 16384 w 16384"/>
              <a:gd name="T8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16384" h="16384">
                <a:moveTo>
                  <a:pt x="0" y="13405"/>
                </a:moveTo>
                <a:lnTo>
                  <a:pt x="390" y="10923"/>
                </a:lnTo>
                <a:lnTo>
                  <a:pt x="1333" y="12909"/>
                </a:lnTo>
                <a:lnTo>
                  <a:pt x="2373" y="10923"/>
                </a:lnTo>
                <a:lnTo>
                  <a:pt x="2406" y="10923"/>
                </a:lnTo>
                <a:lnTo>
                  <a:pt x="2893" y="11916"/>
                </a:lnTo>
                <a:lnTo>
                  <a:pt x="2926" y="11916"/>
                </a:lnTo>
                <a:lnTo>
                  <a:pt x="3023" y="13405"/>
                </a:lnTo>
                <a:lnTo>
                  <a:pt x="3088" y="13902"/>
                </a:lnTo>
                <a:lnTo>
                  <a:pt x="4649" y="16384"/>
                </a:lnTo>
                <a:lnTo>
                  <a:pt x="5071" y="12412"/>
                </a:lnTo>
                <a:lnTo>
                  <a:pt x="5981" y="12412"/>
                </a:lnTo>
                <a:lnTo>
                  <a:pt x="7087" y="10426"/>
                </a:lnTo>
                <a:lnTo>
                  <a:pt x="7834" y="11916"/>
                </a:lnTo>
                <a:lnTo>
                  <a:pt x="7964" y="11916"/>
                </a:lnTo>
                <a:lnTo>
                  <a:pt x="7997" y="11916"/>
                </a:lnTo>
                <a:lnTo>
                  <a:pt x="8582" y="15888"/>
                </a:lnTo>
                <a:lnTo>
                  <a:pt x="9135" y="15888"/>
                </a:lnTo>
                <a:lnTo>
                  <a:pt x="9850" y="14895"/>
                </a:lnTo>
                <a:lnTo>
                  <a:pt x="10403" y="11419"/>
                </a:lnTo>
                <a:lnTo>
                  <a:pt x="11248" y="13902"/>
                </a:lnTo>
                <a:lnTo>
                  <a:pt x="11378" y="13902"/>
                </a:lnTo>
                <a:lnTo>
                  <a:pt x="11410" y="13902"/>
                </a:lnTo>
                <a:lnTo>
                  <a:pt x="12255" y="11916"/>
                </a:lnTo>
                <a:lnTo>
                  <a:pt x="12255" y="11419"/>
                </a:lnTo>
                <a:lnTo>
                  <a:pt x="12353" y="11419"/>
                </a:lnTo>
                <a:lnTo>
                  <a:pt x="12386" y="11419"/>
                </a:lnTo>
                <a:lnTo>
                  <a:pt x="12971" y="8440"/>
                </a:lnTo>
                <a:lnTo>
                  <a:pt x="13003" y="8440"/>
                </a:lnTo>
                <a:lnTo>
                  <a:pt x="13101" y="7944"/>
                </a:lnTo>
                <a:lnTo>
                  <a:pt x="13166" y="7447"/>
                </a:lnTo>
                <a:lnTo>
                  <a:pt x="13491" y="7447"/>
                </a:lnTo>
                <a:lnTo>
                  <a:pt x="14531" y="5461"/>
                </a:lnTo>
                <a:lnTo>
                  <a:pt x="14564" y="5461"/>
                </a:lnTo>
                <a:lnTo>
                  <a:pt x="14661" y="4965"/>
                </a:lnTo>
                <a:lnTo>
                  <a:pt x="14726" y="4965"/>
                </a:lnTo>
                <a:lnTo>
                  <a:pt x="15409" y="1986"/>
                </a:lnTo>
                <a:lnTo>
                  <a:pt x="15441" y="1986"/>
                </a:lnTo>
                <a:lnTo>
                  <a:pt x="15571" y="1489"/>
                </a:lnTo>
                <a:lnTo>
                  <a:pt x="16156" y="496"/>
                </a:lnTo>
                <a:lnTo>
                  <a:pt x="16384" y="496"/>
                </a:lnTo>
                <a:lnTo>
                  <a:pt x="16384" y="0"/>
                </a:lnTo>
              </a:path>
            </a:pathLst>
          </a:custGeom>
          <a:noFill/>
          <a:ln w="17145" cap="flat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8" name="Drawing 4"/>
          <xdr:cNvSpPr>
            <a:spLocks/>
          </xdr:cNvSpPr>
        </xdr:nvSpPr>
        <xdr:spPr bwMode="auto">
          <a:xfrm>
            <a:off x="504" y="133"/>
            <a:ext cx="14" cy="8"/>
          </a:xfrm>
          <a:custGeom>
            <a:avLst/>
            <a:gdLst>
              <a:gd name="T0" fmla="*/ 8875 w 16384"/>
              <a:gd name="T1" fmla="*/ 16384 h 16384"/>
              <a:gd name="T2" fmla="*/ 0 w 16384"/>
              <a:gd name="T3" fmla="*/ 0 h 16384"/>
              <a:gd name="T4" fmla="*/ 16384 w 16384"/>
              <a:gd name="T5" fmla="*/ 0 h 16384"/>
              <a:gd name="T6" fmla="*/ 8875 w 16384"/>
              <a:gd name="T7" fmla="*/ 16384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384" h="16384">
                <a:moveTo>
                  <a:pt x="8875" y="16384"/>
                </a:moveTo>
                <a:lnTo>
                  <a:pt x="0" y="0"/>
                </a:lnTo>
                <a:lnTo>
                  <a:pt x="16384" y="0"/>
                </a:lnTo>
                <a:lnTo>
                  <a:pt x="8875" y="16384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Rectangle 6"/>
          <xdr:cNvSpPr>
            <a:spLocks noChangeArrowheads="1"/>
          </xdr:cNvSpPr>
        </xdr:nvSpPr>
        <xdr:spPr bwMode="auto">
          <a:xfrm>
            <a:off x="331" y="259"/>
            <a:ext cx="215" cy="2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424242" mc:Ignorable="a14" a14:legacySpreadsheetColorIndex="63"/>
          </a:solidFill>
          <a:ln w="1">
            <a:pattFill prst="pct5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val="FFFFFF"/>
              </a:bgClr>
            </a:pattFill>
            <a:miter lim="800000"/>
            <a:headEnd/>
            <a:tailEnd/>
          </a:ln>
        </xdr:spPr>
      </xdr:sp>
      <xdr:sp macro="" textlink="">
        <xdr:nvSpPr>
          <xdr:cNvPr id="1048" name="Text 24"/>
          <xdr:cNvSpPr>
            <a:spLocks noChangeArrowheads="1"/>
          </xdr:cNvSpPr>
        </xdr:nvSpPr>
        <xdr:spPr bwMode="auto">
          <a:xfrm>
            <a:off x="400" y="263"/>
            <a:ext cx="83" cy="17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round/>
                <a:headEnd/>
                <a:tailEnd/>
              </a14:hiddenLine>
            </a:ext>
          </a:extLst>
        </xdr:spPr>
        <xdr:txBody>
          <a:bodyPr wrap="none" lIns="18288" tIns="0" rIns="18288" bIns="0" anchor="t" upright="1">
            <a:spAutoFit/>
          </a:bodyPr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Base of Aquifer </a:t>
            </a:r>
            <a:endParaRPr lang="en-US"/>
          </a:p>
        </xdr:txBody>
      </xdr:sp>
      <xdr:grpSp>
        <xdr:nvGrpSpPr>
          <xdr:cNvPr id="1066" name="Group 42"/>
          <xdr:cNvGrpSpPr>
            <a:grpSpLocks/>
          </xdr:cNvGrpSpPr>
        </xdr:nvGrpSpPr>
        <xdr:grpSpPr bwMode="auto">
          <a:xfrm>
            <a:off x="432" y="129"/>
            <a:ext cx="21" cy="97"/>
            <a:chOff x="8580000" y="2580000"/>
            <a:chExt cx="400000" cy="1940000"/>
          </a:xfrm>
        </xdr:grpSpPr>
        <xdr:sp macro="" textlink="">
          <xdr:nvSpPr>
            <xdr:cNvPr id="1036" name="Rectangle 12"/>
            <xdr:cNvSpPr>
              <a:spLocks noChangeArrowheads="1"/>
            </xdr:cNvSpPr>
          </xdr:nvSpPr>
          <xdr:spPr bwMode="auto">
            <a:xfrm>
              <a:off x="8580000" y="2820000"/>
              <a:ext cx="400000" cy="170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</xdr:sp>
        <xdr:sp macro="" textlink="">
          <xdr:nvSpPr>
            <xdr:cNvPr id="1029" name="Rectangle 5"/>
            <xdr:cNvSpPr>
              <a:spLocks noChangeArrowheads="1"/>
            </xdr:cNvSpPr>
          </xdr:nvSpPr>
          <xdr:spPr bwMode="auto">
            <a:xfrm>
              <a:off x="8660000" y="2580000"/>
              <a:ext cx="200000" cy="192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031" name="Rectangle 7"/>
            <xdr:cNvSpPr>
              <a:spLocks noChangeArrowheads="1"/>
            </xdr:cNvSpPr>
          </xdr:nvSpPr>
          <xdr:spPr bwMode="auto">
            <a:xfrm>
              <a:off x="8660000" y="3580000"/>
              <a:ext cx="200000" cy="78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032" name="Rectangle 8"/>
            <xdr:cNvSpPr>
              <a:spLocks noChangeArrowheads="1"/>
            </xdr:cNvSpPr>
          </xdr:nvSpPr>
          <xdr:spPr bwMode="auto">
            <a:xfrm>
              <a:off x="8660000" y="3700000"/>
              <a:ext cx="200000" cy="52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033" name="Rectangle 9"/>
            <xdr:cNvSpPr>
              <a:spLocks noChangeArrowheads="1"/>
            </xdr:cNvSpPr>
          </xdr:nvSpPr>
          <xdr:spPr bwMode="auto">
            <a:xfrm>
              <a:off x="8660000" y="3900000"/>
              <a:ext cx="200000" cy="24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  <xdr:sp macro="" textlink="">
          <xdr:nvSpPr>
            <xdr:cNvPr id="1034" name="Rectangle 10"/>
            <xdr:cNvSpPr>
              <a:spLocks noChangeArrowheads="1"/>
            </xdr:cNvSpPr>
          </xdr:nvSpPr>
          <xdr:spPr bwMode="auto">
            <a:xfrm>
              <a:off x="8660000" y="4000000"/>
              <a:ext cx="200000" cy="6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453" y="179"/>
            <a:ext cx="12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9" name="Line 15"/>
          <xdr:cNvSpPr>
            <a:spLocks noChangeShapeType="1"/>
          </xdr:cNvSpPr>
        </xdr:nvSpPr>
        <xdr:spPr bwMode="auto">
          <a:xfrm flipV="1">
            <a:off x="453" y="225"/>
            <a:ext cx="31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459" y="184"/>
            <a:ext cx="1" cy="3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78" y="142"/>
            <a:ext cx="1" cy="7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2" name="Text 18"/>
          <xdr:cNvSpPr txBox="1">
            <a:spLocks noChangeArrowheads="1"/>
          </xdr:cNvSpPr>
        </xdr:nvSpPr>
        <xdr:spPr bwMode="auto">
          <a:xfrm>
            <a:off x="432" y="230"/>
            <a:ext cx="19" cy="1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  <a:r>
              <a:rPr lang="en-US" sz="8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w</a:t>
            </a:r>
            <a:endParaRPr lang="en-US"/>
          </a:p>
        </xdr:txBody>
      </xdr:sp>
      <xdr:sp macro="" textlink="">
        <xdr:nvSpPr>
          <xdr:cNvPr id="1044" name="Text 20"/>
          <xdr:cNvSpPr txBox="1">
            <a:spLocks noChangeArrowheads="1"/>
          </xdr:cNvSpPr>
        </xdr:nvSpPr>
        <xdr:spPr bwMode="auto">
          <a:xfrm>
            <a:off x="472" y="193"/>
            <a:ext cx="13" cy="1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  <a:endParaRPr lang="en-US"/>
          </a:p>
        </xdr:txBody>
      </xdr:sp>
      <xdr:sp macro="" textlink="">
        <xdr:nvSpPr>
          <xdr:cNvPr id="1045" name="Text 21"/>
          <xdr:cNvSpPr txBox="1">
            <a:spLocks noChangeArrowheads="1"/>
          </xdr:cNvSpPr>
        </xdr:nvSpPr>
        <xdr:spPr bwMode="auto">
          <a:xfrm>
            <a:off x="454" y="197"/>
            <a:ext cx="12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  <a:endParaRPr lang="en-US"/>
          </a:p>
        </xdr:txBody>
      </xdr:sp>
      <xdr:grpSp>
        <xdr:nvGrpSpPr>
          <xdr:cNvPr id="1076" name="Group 52"/>
          <xdr:cNvGrpSpPr>
            <a:grpSpLocks/>
          </xdr:cNvGrpSpPr>
        </xdr:nvGrpSpPr>
        <xdr:grpSpPr bwMode="auto">
          <a:xfrm>
            <a:off x="492" y="142"/>
            <a:ext cx="15" cy="115"/>
            <a:chOff x="9740000" y="2840000"/>
            <a:chExt cx="280000" cy="2300000"/>
          </a:xfrm>
        </xdr:grpSpPr>
        <xdr:sp macro="" textlink="">
          <xdr:nvSpPr>
            <xdr:cNvPr id="1046" name="Line 22"/>
            <xdr:cNvSpPr>
              <a:spLocks noChangeShapeType="1"/>
            </xdr:cNvSpPr>
          </xdr:nvSpPr>
          <xdr:spPr bwMode="auto">
            <a:xfrm>
              <a:off x="9860000" y="2840000"/>
              <a:ext cx="0" cy="230000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 type="arrow" w="sm" len="sm"/>
              <a:tailEnd type="arrow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3" name="Text 19"/>
            <xdr:cNvSpPr txBox="1">
              <a:spLocks noChangeArrowheads="1"/>
            </xdr:cNvSpPr>
          </xdr:nvSpPr>
          <xdr:spPr bwMode="auto">
            <a:xfrm>
              <a:off x="9740000" y="3900000"/>
              <a:ext cx="280000" cy="28000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  <a:endParaRPr lang="en-US"/>
            </a:p>
          </xdr:txBody>
        </xdr:sp>
      </xdr:grpSp>
      <xdr:sp macro="" textlink="">
        <xdr:nvSpPr>
          <xdr:cNvPr id="1053" name="Line 29"/>
          <xdr:cNvSpPr>
            <a:spLocks noChangeShapeType="1"/>
          </xdr:cNvSpPr>
        </xdr:nvSpPr>
        <xdr:spPr bwMode="auto">
          <a:xfrm>
            <a:off x="437" y="111"/>
            <a:ext cx="1" cy="1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4" name="Line 30"/>
          <xdr:cNvSpPr>
            <a:spLocks noChangeShapeType="1"/>
          </xdr:cNvSpPr>
        </xdr:nvSpPr>
        <xdr:spPr bwMode="auto">
          <a:xfrm>
            <a:off x="447" y="111"/>
            <a:ext cx="1" cy="1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070" name="Group 46"/>
          <xdr:cNvGrpSpPr>
            <a:grpSpLocks/>
          </xdr:cNvGrpSpPr>
        </xdr:nvGrpSpPr>
        <xdr:grpSpPr bwMode="auto">
          <a:xfrm>
            <a:off x="418" y="117"/>
            <a:ext cx="52" cy="1"/>
            <a:chOff x="8300000" y="2340000"/>
            <a:chExt cx="1000000" cy="0"/>
          </a:xfrm>
        </xdr:grpSpPr>
        <xdr:sp macro="" textlink="">
          <xdr:nvSpPr>
            <xdr:cNvPr id="1062" name="Line 38"/>
            <xdr:cNvSpPr>
              <a:spLocks noChangeShapeType="1"/>
            </xdr:cNvSpPr>
          </xdr:nvSpPr>
          <xdr:spPr bwMode="auto">
            <a:xfrm>
              <a:off x="8300000" y="2340000"/>
              <a:ext cx="360000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arrow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3" name="Line 39"/>
            <xdr:cNvSpPr>
              <a:spLocks noChangeShapeType="1"/>
            </xdr:cNvSpPr>
          </xdr:nvSpPr>
          <xdr:spPr bwMode="auto">
            <a:xfrm flipH="1" flipV="1">
              <a:off x="8900000" y="2340000"/>
              <a:ext cx="400000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arrow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1060" name="Line 36"/>
          <xdr:cNvSpPr>
            <a:spLocks noChangeShapeType="1"/>
          </xdr:cNvSpPr>
        </xdr:nvSpPr>
        <xdr:spPr bwMode="auto">
          <a:xfrm>
            <a:off x="432" y="229"/>
            <a:ext cx="1" cy="1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1" name="Line 37"/>
          <xdr:cNvSpPr>
            <a:spLocks noChangeShapeType="1"/>
          </xdr:cNvSpPr>
        </xdr:nvSpPr>
        <xdr:spPr bwMode="auto">
          <a:xfrm>
            <a:off x="451" y="229"/>
            <a:ext cx="1" cy="1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" name="Line 2"/>
          <xdr:cNvSpPr>
            <a:spLocks noChangeShapeType="1"/>
          </xdr:cNvSpPr>
        </xdr:nvSpPr>
        <xdr:spPr bwMode="auto">
          <a:xfrm>
            <a:off x="329" y="141"/>
            <a:ext cx="205" cy="1"/>
          </a:xfrm>
          <a:prstGeom prst="line">
            <a:avLst/>
          </a:prstGeom>
          <a:noFill/>
          <a:ln w="1714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074" name="Group 50"/>
          <xdr:cNvGrpSpPr>
            <a:grpSpLocks/>
          </xdr:cNvGrpSpPr>
        </xdr:nvGrpSpPr>
        <xdr:grpSpPr bwMode="auto">
          <a:xfrm>
            <a:off x="401" y="114"/>
            <a:ext cx="1" cy="41"/>
            <a:chOff x="7980000" y="2280000"/>
            <a:chExt cx="0" cy="820000"/>
          </a:xfrm>
        </xdr:grpSpPr>
        <xdr:sp macro="" textlink="">
          <xdr:nvSpPr>
            <xdr:cNvPr id="1072" name="Line 48"/>
            <xdr:cNvSpPr>
              <a:spLocks noChangeShapeType="1"/>
            </xdr:cNvSpPr>
          </xdr:nvSpPr>
          <xdr:spPr bwMode="auto">
            <a:xfrm>
              <a:off x="7980000" y="2280000"/>
              <a:ext cx="0" cy="24000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arrow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49"/>
            <xdr:cNvSpPr>
              <a:spLocks noChangeShapeType="1"/>
            </xdr:cNvSpPr>
          </xdr:nvSpPr>
          <xdr:spPr bwMode="auto">
            <a:xfrm flipV="1">
              <a:off x="7980000" y="2860000"/>
              <a:ext cx="0" cy="24000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arrow" w="sm" len="sm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1075" name="Text 51"/>
          <xdr:cNvSpPr txBox="1">
            <a:spLocks noChangeArrowheads="1"/>
          </xdr:cNvSpPr>
        </xdr:nvSpPr>
        <xdr:spPr bwMode="auto">
          <a:xfrm>
            <a:off x="392" y="130"/>
            <a:ext cx="24" cy="1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DTW</a:t>
            </a:r>
            <a:endParaRPr lang="en-US"/>
          </a:p>
        </xdr:txBody>
      </xdr:sp>
      <xdr:sp macro="" textlink="">
        <xdr:nvSpPr>
          <xdr:cNvPr id="1078" name="Line 54"/>
          <xdr:cNvSpPr>
            <a:spLocks noChangeShapeType="1"/>
          </xdr:cNvSpPr>
        </xdr:nvSpPr>
        <xdr:spPr bwMode="auto">
          <a:xfrm>
            <a:off x="364" y="130"/>
            <a:ext cx="1" cy="12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" name="Text 55"/>
          <xdr:cNvSpPr txBox="1">
            <a:spLocks noChangeArrowheads="1"/>
          </xdr:cNvSpPr>
        </xdr:nvSpPr>
        <xdr:spPr bwMode="auto">
          <a:xfrm>
            <a:off x="352" y="189"/>
            <a:ext cx="27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DTB</a:t>
            </a:r>
            <a:endParaRPr lang="en-US"/>
          </a:p>
        </xdr:txBody>
      </xdr:sp>
      <xdr:sp macro="" textlink="">
        <xdr:nvSpPr>
          <xdr:cNvPr id="1080" name="Line 56"/>
          <xdr:cNvSpPr>
            <a:spLocks noChangeShapeType="1"/>
          </xdr:cNvSpPr>
        </xdr:nvSpPr>
        <xdr:spPr bwMode="auto">
          <a:xfrm>
            <a:off x="424" y="130"/>
            <a:ext cx="1" cy="4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" name="Line 57"/>
          <xdr:cNvSpPr>
            <a:spLocks noChangeShapeType="1"/>
          </xdr:cNvSpPr>
        </xdr:nvSpPr>
        <xdr:spPr bwMode="auto">
          <a:xfrm>
            <a:off x="420" y="179"/>
            <a:ext cx="14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" name="Text 58"/>
          <xdr:cNvSpPr txBox="1">
            <a:spLocks noChangeArrowheads="1"/>
          </xdr:cNvSpPr>
        </xdr:nvSpPr>
        <xdr:spPr bwMode="auto">
          <a:xfrm>
            <a:off x="408" y="158"/>
            <a:ext cx="22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TOS</a:t>
            </a:r>
            <a:endParaRPr lang="en-US"/>
          </a:p>
        </xdr:txBody>
      </xdr:sp>
    </xdr:grpSp>
    <xdr:clientData/>
  </xdr:twoCellAnchor>
  <xdr:twoCellAnchor>
    <xdr:from>
      <xdr:col>0</xdr:col>
      <xdr:colOff>9525</xdr:colOff>
      <xdr:row>45</xdr:row>
      <xdr:rowOff>44824</xdr:rowOff>
    </xdr:from>
    <xdr:to>
      <xdr:col>7</xdr:col>
      <xdr:colOff>542925</xdr:colOff>
      <xdr:row>50</xdr:row>
      <xdr:rowOff>114300</xdr:rowOff>
    </xdr:to>
    <xdr:sp macro="" textlink="" fLocksText="0">
      <xdr:nvSpPr>
        <xdr:cNvPr id="1085" name="Text 61"/>
        <xdr:cNvSpPr txBox="1">
          <a:spLocks noChangeArrowheads="1"/>
        </xdr:cNvSpPr>
      </xdr:nvSpPr>
      <xdr:spPr bwMode="auto">
        <a:xfrm>
          <a:off x="9525" y="7855324"/>
          <a:ext cx="5788959" cy="8538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/>
            <a:t>Top of screen and length unknown.</a:t>
          </a:r>
        </a:p>
      </xdr:txBody>
    </xdr:sp>
    <xdr:clientData/>
  </xdr:twoCellAnchor>
  <xdr:twoCellAnchor>
    <xdr:from>
      <xdr:col>13</xdr:col>
      <xdr:colOff>100853</xdr:colOff>
      <xdr:row>0</xdr:row>
      <xdr:rowOff>68355</xdr:rowOff>
    </xdr:from>
    <xdr:to>
      <xdr:col>20</xdr:col>
      <xdr:colOff>537882</xdr:colOff>
      <xdr:row>21</xdr:row>
      <xdr:rowOff>67236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8</xdr:row>
      <xdr:rowOff>0</xdr:rowOff>
    </xdr:from>
    <xdr:to>
      <xdr:col>2</xdr:col>
      <xdr:colOff>390525</xdr:colOff>
      <xdr:row>8</xdr:row>
      <xdr:rowOff>142875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00" y="15621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333375</xdr:colOff>
      <xdr:row>8</xdr:row>
      <xdr:rowOff>0</xdr:rowOff>
    </xdr:from>
    <xdr:to>
      <xdr:col>3</xdr:col>
      <xdr:colOff>333375</xdr:colOff>
      <xdr:row>8</xdr:row>
      <xdr:rowOff>142875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1676400" y="15621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323850</xdr:colOff>
      <xdr:row>8</xdr:row>
      <xdr:rowOff>0</xdr:rowOff>
    </xdr:from>
    <xdr:to>
      <xdr:col>4</xdr:col>
      <xdr:colOff>323850</xdr:colOff>
      <xdr:row>8</xdr:row>
      <xdr:rowOff>142875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2257425" y="15621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390525</xdr:colOff>
      <xdr:row>10</xdr:row>
      <xdr:rowOff>95250</xdr:rowOff>
    </xdr:from>
    <xdr:to>
      <xdr:col>19</xdr:col>
      <xdr:colOff>438150</xdr:colOff>
      <xdr:row>24</xdr:row>
      <xdr:rowOff>104775</xdr:rowOff>
    </xdr:to>
    <xdr:grpSp>
      <xdr:nvGrpSpPr>
        <xdr:cNvPr id="2073" name="Group 25"/>
        <xdr:cNvGrpSpPr>
          <a:grpSpLocks/>
        </xdr:cNvGrpSpPr>
      </xdr:nvGrpSpPr>
      <xdr:grpSpPr bwMode="auto">
        <a:xfrm>
          <a:off x="7115175" y="1981200"/>
          <a:ext cx="3095625" cy="2276475"/>
          <a:chOff x="466" y="172"/>
          <a:chExt cx="325" cy="239"/>
        </a:xfrm>
      </xdr:grpSpPr>
      <xdr:sp macro="" textlink="">
        <xdr:nvSpPr>
          <xdr:cNvPr id="2053" name="Rectangle 5"/>
          <xdr:cNvSpPr>
            <a:spLocks noChangeArrowheads="1"/>
          </xdr:cNvSpPr>
        </xdr:nvSpPr>
        <xdr:spPr bwMode="auto">
          <a:xfrm>
            <a:off x="466" y="172"/>
            <a:ext cx="324" cy="2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054" name="Drawing 6"/>
          <xdr:cNvSpPr>
            <a:spLocks/>
          </xdr:cNvSpPr>
        </xdr:nvSpPr>
        <xdr:spPr bwMode="auto">
          <a:xfrm>
            <a:off x="495" y="179"/>
            <a:ext cx="272" cy="100"/>
          </a:xfrm>
          <a:custGeom>
            <a:avLst/>
            <a:gdLst>
              <a:gd name="T0" fmla="*/ 0 w 16384"/>
              <a:gd name="T1" fmla="*/ 0 h 16384"/>
              <a:gd name="T2" fmla="*/ 323 w 16384"/>
              <a:gd name="T3" fmla="*/ 1409 h 16384"/>
              <a:gd name="T4" fmla="*/ 700 w 16384"/>
              <a:gd name="T5" fmla="*/ 2642 h 16384"/>
              <a:gd name="T6" fmla="*/ 1078 w 16384"/>
              <a:gd name="T7" fmla="*/ 4052 h 16384"/>
              <a:gd name="T8" fmla="*/ 1402 w 16384"/>
              <a:gd name="T9" fmla="*/ 5285 h 16384"/>
              <a:gd name="T10" fmla="*/ 1832 w 16384"/>
              <a:gd name="T11" fmla="*/ 6518 h 16384"/>
              <a:gd name="T12" fmla="*/ 2209 w 16384"/>
              <a:gd name="T13" fmla="*/ 7751 h 16384"/>
              <a:gd name="T14" fmla="*/ 2695 w 16384"/>
              <a:gd name="T15" fmla="*/ 8809 h 16384"/>
              <a:gd name="T16" fmla="*/ 2911 w 16384"/>
              <a:gd name="T17" fmla="*/ 9337 h 16384"/>
              <a:gd name="T18" fmla="*/ 3179 w 16384"/>
              <a:gd name="T19" fmla="*/ 9689 h 16384"/>
              <a:gd name="T20" fmla="*/ 3665 w 16384"/>
              <a:gd name="T21" fmla="*/ 10570 h 16384"/>
              <a:gd name="T22" fmla="*/ 4204 w 16384"/>
              <a:gd name="T23" fmla="*/ 11451 h 16384"/>
              <a:gd name="T24" fmla="*/ 4743 w 16384"/>
              <a:gd name="T25" fmla="*/ 12156 h 16384"/>
              <a:gd name="T26" fmla="*/ 5390 w 16384"/>
              <a:gd name="T27" fmla="*/ 12861 h 16384"/>
              <a:gd name="T28" fmla="*/ 5983 w 16384"/>
              <a:gd name="T29" fmla="*/ 13389 h 16384"/>
              <a:gd name="T30" fmla="*/ 6629 w 16384"/>
              <a:gd name="T31" fmla="*/ 13918 h 16384"/>
              <a:gd name="T32" fmla="*/ 7383 w 16384"/>
              <a:gd name="T33" fmla="*/ 14445 h 16384"/>
              <a:gd name="T34" fmla="*/ 8138 w 16384"/>
              <a:gd name="T35" fmla="*/ 14798 h 16384"/>
              <a:gd name="T36" fmla="*/ 8623 w 16384"/>
              <a:gd name="T37" fmla="*/ 14974 h 16384"/>
              <a:gd name="T38" fmla="*/ 9108 w 16384"/>
              <a:gd name="T39" fmla="*/ 15151 h 16384"/>
              <a:gd name="T40" fmla="*/ 9648 w 16384"/>
              <a:gd name="T41" fmla="*/ 15327 h 16384"/>
              <a:gd name="T42" fmla="*/ 10187 w 16384"/>
              <a:gd name="T43" fmla="*/ 15503 h 16384"/>
              <a:gd name="T44" fmla="*/ 11372 w 16384"/>
              <a:gd name="T45" fmla="*/ 15680 h 16384"/>
              <a:gd name="T46" fmla="*/ 12612 w 16384"/>
              <a:gd name="T47" fmla="*/ 15855 h 16384"/>
              <a:gd name="T48" fmla="*/ 13205 w 16384"/>
              <a:gd name="T49" fmla="*/ 16031 h 16384"/>
              <a:gd name="T50" fmla="*/ 13797 w 16384"/>
              <a:gd name="T51" fmla="*/ 16031 h 16384"/>
              <a:gd name="T52" fmla="*/ 14336 w 16384"/>
              <a:gd name="T53" fmla="*/ 16207 h 16384"/>
              <a:gd name="T54" fmla="*/ 14821 w 16384"/>
              <a:gd name="T55" fmla="*/ 16207 h 16384"/>
              <a:gd name="T56" fmla="*/ 15306 w 16384"/>
              <a:gd name="T57" fmla="*/ 16207 h 16384"/>
              <a:gd name="T58" fmla="*/ 15738 w 16384"/>
              <a:gd name="T59" fmla="*/ 16207 h 16384"/>
              <a:gd name="T60" fmla="*/ 16115 w 16384"/>
              <a:gd name="T61" fmla="*/ 16384 h 16384"/>
              <a:gd name="T62" fmla="*/ 16384 w 16384"/>
              <a:gd name="T63" fmla="*/ 16384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323" y="1409"/>
                </a:lnTo>
                <a:lnTo>
                  <a:pt x="700" y="2642"/>
                </a:lnTo>
                <a:lnTo>
                  <a:pt x="1078" y="4052"/>
                </a:lnTo>
                <a:lnTo>
                  <a:pt x="1402" y="5285"/>
                </a:lnTo>
                <a:lnTo>
                  <a:pt x="1832" y="6518"/>
                </a:lnTo>
                <a:lnTo>
                  <a:pt x="2209" y="7751"/>
                </a:lnTo>
                <a:lnTo>
                  <a:pt x="2695" y="8809"/>
                </a:lnTo>
                <a:lnTo>
                  <a:pt x="2911" y="9337"/>
                </a:lnTo>
                <a:lnTo>
                  <a:pt x="3179" y="9689"/>
                </a:lnTo>
                <a:lnTo>
                  <a:pt x="3665" y="10570"/>
                </a:lnTo>
                <a:lnTo>
                  <a:pt x="4204" y="11451"/>
                </a:lnTo>
                <a:lnTo>
                  <a:pt x="4743" y="12156"/>
                </a:lnTo>
                <a:lnTo>
                  <a:pt x="5390" y="12861"/>
                </a:lnTo>
                <a:lnTo>
                  <a:pt x="5983" y="13389"/>
                </a:lnTo>
                <a:lnTo>
                  <a:pt x="6629" y="13918"/>
                </a:lnTo>
                <a:lnTo>
                  <a:pt x="7383" y="14445"/>
                </a:lnTo>
                <a:lnTo>
                  <a:pt x="8138" y="14798"/>
                </a:lnTo>
                <a:lnTo>
                  <a:pt x="8623" y="14974"/>
                </a:lnTo>
                <a:lnTo>
                  <a:pt x="9108" y="15151"/>
                </a:lnTo>
                <a:lnTo>
                  <a:pt x="9648" y="15327"/>
                </a:lnTo>
                <a:lnTo>
                  <a:pt x="10187" y="15503"/>
                </a:lnTo>
                <a:lnTo>
                  <a:pt x="11372" y="15680"/>
                </a:lnTo>
                <a:lnTo>
                  <a:pt x="12612" y="15855"/>
                </a:lnTo>
                <a:lnTo>
                  <a:pt x="13205" y="16031"/>
                </a:lnTo>
                <a:lnTo>
                  <a:pt x="13797" y="16031"/>
                </a:lnTo>
                <a:lnTo>
                  <a:pt x="14336" y="16207"/>
                </a:lnTo>
                <a:lnTo>
                  <a:pt x="14821" y="16207"/>
                </a:lnTo>
                <a:lnTo>
                  <a:pt x="15306" y="16207"/>
                </a:lnTo>
                <a:lnTo>
                  <a:pt x="15738" y="16207"/>
                </a:lnTo>
                <a:lnTo>
                  <a:pt x="16115" y="16384"/>
                </a:lnTo>
                <a:lnTo>
                  <a:pt x="16384" y="16384"/>
                </a:lnTo>
              </a:path>
            </a:pathLst>
          </a:custGeom>
          <a:noFill/>
          <a:ln w="9525" cap="flat">
            <a:solidFill>
              <a:srgbClr xmlns:mc="http://schemas.openxmlformats.org/markup-compatibility/2006" xmlns:a14="http://schemas.microsoft.com/office/drawing/2010/main" val="000080" mc:Ignorable="a14" a14:legacySpreadsheetColorIndex="18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56" name="Line 8"/>
          <xdr:cNvSpPr>
            <a:spLocks noChangeShapeType="1"/>
          </xdr:cNvSpPr>
        </xdr:nvSpPr>
        <xdr:spPr bwMode="auto">
          <a:xfrm>
            <a:off x="495" y="283"/>
            <a:ext cx="272" cy="0"/>
          </a:xfrm>
          <a:prstGeom prst="line">
            <a:avLst/>
          </a:prstGeom>
          <a:noFill/>
          <a:ln w="1714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" name="Line 9"/>
          <xdr:cNvSpPr>
            <a:spLocks noChangeShapeType="1"/>
          </xdr:cNvSpPr>
        </xdr:nvSpPr>
        <xdr:spPr bwMode="auto">
          <a:xfrm>
            <a:off x="495" y="190"/>
            <a:ext cx="0" cy="8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" name="Line 10"/>
          <xdr:cNvSpPr>
            <a:spLocks noChangeShapeType="1"/>
          </xdr:cNvSpPr>
        </xdr:nvSpPr>
        <xdr:spPr bwMode="auto">
          <a:xfrm>
            <a:off x="495" y="288"/>
            <a:ext cx="0" cy="85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0" name="Text 12"/>
          <xdr:cNvSpPr txBox="1">
            <a:spLocks noChangeArrowheads="1"/>
          </xdr:cNvSpPr>
        </xdr:nvSpPr>
        <xdr:spPr bwMode="auto">
          <a:xfrm>
            <a:off x="469" y="224"/>
            <a:ext cx="28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+y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  <a:endParaRPr lang="en-US"/>
          </a:p>
        </xdr:txBody>
      </xdr:sp>
      <xdr:sp macro="" textlink="">
        <xdr:nvSpPr>
          <xdr:cNvPr id="2061" name="Text 13"/>
          <xdr:cNvSpPr txBox="1">
            <a:spLocks noChangeArrowheads="1"/>
          </xdr:cNvSpPr>
        </xdr:nvSpPr>
        <xdr:spPr bwMode="auto">
          <a:xfrm>
            <a:off x="468" y="316"/>
            <a:ext cx="24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-y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  <a:endParaRPr lang="en-US"/>
          </a:p>
        </xdr:txBody>
      </xdr:sp>
      <xdr:sp macro="" textlink="">
        <xdr:nvSpPr>
          <xdr:cNvPr id="2062" name="Text 14"/>
          <xdr:cNvSpPr txBox="1">
            <a:spLocks noChangeArrowheads="1"/>
          </xdr:cNvSpPr>
        </xdr:nvSpPr>
        <xdr:spPr bwMode="auto">
          <a:xfrm>
            <a:off x="504" y="228"/>
            <a:ext cx="43" cy="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Initial</a:t>
            </a: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Water</a:t>
            </a: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Level</a:t>
            </a:r>
            <a:endParaRPr lang="en-US"/>
          </a:p>
        </xdr:txBody>
      </xdr:sp>
      <xdr:grpSp>
        <xdr:nvGrpSpPr>
          <xdr:cNvPr id="2065" name="Group 17"/>
          <xdr:cNvGrpSpPr>
            <a:grpSpLocks/>
          </xdr:cNvGrpSpPr>
        </xdr:nvGrpSpPr>
        <xdr:grpSpPr bwMode="auto">
          <a:xfrm>
            <a:off x="584" y="355"/>
            <a:ext cx="65" cy="21"/>
            <a:chOff x="-6500" y="-290426"/>
            <a:chExt cx="22750" cy="189"/>
          </a:xfrm>
        </xdr:grpSpPr>
        <xdr:sp macro="" textlink="">
          <xdr:nvSpPr>
            <xdr:cNvPr id="2063" name="Text 15"/>
            <xdr:cNvSpPr txBox="1">
              <a:spLocks noChangeArrowheads="1"/>
            </xdr:cNvSpPr>
          </xdr:nvSpPr>
          <xdr:spPr bwMode="auto">
            <a:xfrm>
              <a:off x="-6500" y="-290426"/>
              <a:ext cx="13300" cy="18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18288" tIns="2286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TIME</a:t>
              </a:r>
              <a:endParaRPr lang="en-US"/>
            </a:p>
          </xdr:txBody>
        </xdr:sp>
        <xdr:sp macro="" textlink="">
          <xdr:nvSpPr>
            <xdr:cNvPr id="2064" name="Line 16"/>
            <xdr:cNvSpPr>
              <a:spLocks noChangeShapeType="1"/>
            </xdr:cNvSpPr>
          </xdr:nvSpPr>
          <xdr:spPr bwMode="auto">
            <a:xfrm>
              <a:off x="3000" y="-290345"/>
              <a:ext cx="13250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 type="triangle" w="lg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2066" name="Text 18"/>
          <xdr:cNvSpPr txBox="1">
            <a:spLocks noChangeArrowheads="1"/>
          </xdr:cNvSpPr>
        </xdr:nvSpPr>
        <xdr:spPr bwMode="auto">
          <a:xfrm>
            <a:off x="491" y="383"/>
            <a:ext cx="1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  <a:endParaRPr lang="en-US"/>
          </a:p>
        </xdr:txBody>
      </xdr:sp>
      <xdr:sp macro="" textlink="">
        <xdr:nvSpPr>
          <xdr:cNvPr id="2067" name="Text 19"/>
          <xdr:cNvSpPr txBox="1">
            <a:spLocks noChangeArrowheads="1"/>
          </xdr:cNvSpPr>
        </xdr:nvSpPr>
        <xdr:spPr bwMode="auto">
          <a:xfrm>
            <a:off x="564" y="188"/>
            <a:ext cx="227" cy="5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en-US" sz="10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is computed as a positive displacement regardless of whether the slug was inserted or withdrawn.</a:t>
            </a:r>
            <a:endParaRPr lang="en-US"/>
          </a:p>
        </xdr:txBody>
      </xdr:sp>
      <xdr:sp macro="" textlink="">
        <xdr:nvSpPr>
          <xdr:cNvPr id="2072" name="Drawing 24"/>
          <xdr:cNvSpPr>
            <a:spLocks/>
          </xdr:cNvSpPr>
        </xdr:nvSpPr>
        <xdr:spPr bwMode="auto">
          <a:xfrm>
            <a:off x="495" y="290"/>
            <a:ext cx="272" cy="95"/>
          </a:xfrm>
          <a:custGeom>
            <a:avLst/>
            <a:gdLst>
              <a:gd name="T0" fmla="*/ 0 w 16384"/>
              <a:gd name="T1" fmla="*/ 16384 h 16384"/>
              <a:gd name="T2" fmla="*/ 484 w 16384"/>
              <a:gd name="T3" fmla="*/ 14689 h 16384"/>
              <a:gd name="T4" fmla="*/ 968 w 16384"/>
              <a:gd name="T5" fmla="*/ 13183 h 16384"/>
              <a:gd name="T6" fmla="*/ 1572 w 16384"/>
              <a:gd name="T7" fmla="*/ 11676 h 16384"/>
              <a:gd name="T8" fmla="*/ 1874 w 16384"/>
              <a:gd name="T9" fmla="*/ 10734 h 16384"/>
              <a:gd name="T10" fmla="*/ 2237 w 16384"/>
              <a:gd name="T11" fmla="*/ 9981 h 16384"/>
              <a:gd name="T12" fmla="*/ 2600 w 16384"/>
              <a:gd name="T13" fmla="*/ 9228 h 16384"/>
              <a:gd name="T14" fmla="*/ 3023 w 16384"/>
              <a:gd name="T15" fmla="*/ 8474 h 16384"/>
              <a:gd name="T16" fmla="*/ 3507 w 16384"/>
              <a:gd name="T17" fmla="*/ 7533 h 16384"/>
              <a:gd name="T18" fmla="*/ 3991 w 16384"/>
              <a:gd name="T19" fmla="*/ 6780 h 16384"/>
              <a:gd name="T20" fmla="*/ 4473 w 16384"/>
              <a:gd name="T21" fmla="*/ 6026 h 16384"/>
              <a:gd name="T22" fmla="*/ 4957 w 16384"/>
              <a:gd name="T23" fmla="*/ 5273 h 16384"/>
              <a:gd name="T24" fmla="*/ 5381 w 16384"/>
              <a:gd name="T25" fmla="*/ 4519 h 16384"/>
              <a:gd name="T26" fmla="*/ 5864 w 16384"/>
              <a:gd name="T27" fmla="*/ 3955 h 16384"/>
              <a:gd name="T28" fmla="*/ 6227 w 16384"/>
              <a:gd name="T29" fmla="*/ 3389 h 16384"/>
              <a:gd name="T30" fmla="*/ 6590 w 16384"/>
              <a:gd name="T31" fmla="*/ 3013 h 16384"/>
              <a:gd name="T32" fmla="*/ 6892 w 16384"/>
              <a:gd name="T33" fmla="*/ 2637 h 16384"/>
              <a:gd name="T34" fmla="*/ 7194 w 16384"/>
              <a:gd name="T35" fmla="*/ 2260 h 16384"/>
              <a:gd name="T36" fmla="*/ 7496 w 16384"/>
              <a:gd name="T37" fmla="*/ 2072 h 16384"/>
              <a:gd name="T38" fmla="*/ 7920 w 16384"/>
              <a:gd name="T39" fmla="*/ 1883 h 16384"/>
              <a:gd name="T40" fmla="*/ 8102 w 16384"/>
              <a:gd name="T41" fmla="*/ 1695 h 16384"/>
              <a:gd name="T42" fmla="*/ 8404 w 16384"/>
              <a:gd name="T43" fmla="*/ 1695 h 16384"/>
              <a:gd name="T44" fmla="*/ 8646 w 16384"/>
              <a:gd name="T45" fmla="*/ 1506 h 16384"/>
              <a:gd name="T46" fmla="*/ 8948 w 16384"/>
              <a:gd name="T47" fmla="*/ 1506 h 16384"/>
              <a:gd name="T48" fmla="*/ 9673 w 16384"/>
              <a:gd name="T49" fmla="*/ 1318 h 16384"/>
              <a:gd name="T50" fmla="*/ 10459 w 16384"/>
              <a:gd name="T51" fmla="*/ 1130 h 16384"/>
              <a:gd name="T52" fmla="*/ 11366 w 16384"/>
              <a:gd name="T53" fmla="*/ 942 h 16384"/>
              <a:gd name="T54" fmla="*/ 12273 w 16384"/>
              <a:gd name="T55" fmla="*/ 754 h 16384"/>
              <a:gd name="T56" fmla="*/ 13240 w 16384"/>
              <a:gd name="T57" fmla="*/ 565 h 16384"/>
              <a:gd name="T58" fmla="*/ 14268 w 16384"/>
              <a:gd name="T59" fmla="*/ 376 h 16384"/>
              <a:gd name="T60" fmla="*/ 15356 w 16384"/>
              <a:gd name="T61" fmla="*/ 188 h 16384"/>
              <a:gd name="T62" fmla="*/ 16384 w 16384"/>
              <a:gd name="T6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</a:cxnLst>
            <a:rect l="0" t="0" r="r" b="b"/>
            <a:pathLst>
              <a:path w="16384" h="16384">
                <a:moveTo>
                  <a:pt x="0" y="16384"/>
                </a:moveTo>
                <a:lnTo>
                  <a:pt x="484" y="14689"/>
                </a:lnTo>
                <a:lnTo>
                  <a:pt x="968" y="13183"/>
                </a:lnTo>
                <a:lnTo>
                  <a:pt x="1572" y="11676"/>
                </a:lnTo>
                <a:lnTo>
                  <a:pt x="1874" y="10734"/>
                </a:lnTo>
                <a:lnTo>
                  <a:pt x="2237" y="9981"/>
                </a:lnTo>
                <a:lnTo>
                  <a:pt x="2600" y="9228"/>
                </a:lnTo>
                <a:lnTo>
                  <a:pt x="3023" y="8474"/>
                </a:lnTo>
                <a:lnTo>
                  <a:pt x="3507" y="7533"/>
                </a:lnTo>
                <a:lnTo>
                  <a:pt x="3991" y="6780"/>
                </a:lnTo>
                <a:lnTo>
                  <a:pt x="4473" y="6026"/>
                </a:lnTo>
                <a:lnTo>
                  <a:pt x="4957" y="5273"/>
                </a:lnTo>
                <a:lnTo>
                  <a:pt x="5381" y="4519"/>
                </a:lnTo>
                <a:lnTo>
                  <a:pt x="5864" y="3955"/>
                </a:lnTo>
                <a:lnTo>
                  <a:pt x="6227" y="3389"/>
                </a:lnTo>
                <a:lnTo>
                  <a:pt x="6590" y="3013"/>
                </a:lnTo>
                <a:lnTo>
                  <a:pt x="6892" y="2637"/>
                </a:lnTo>
                <a:lnTo>
                  <a:pt x="7194" y="2260"/>
                </a:lnTo>
                <a:lnTo>
                  <a:pt x="7496" y="2072"/>
                </a:lnTo>
                <a:lnTo>
                  <a:pt x="7920" y="1883"/>
                </a:lnTo>
                <a:lnTo>
                  <a:pt x="8102" y="1695"/>
                </a:lnTo>
                <a:lnTo>
                  <a:pt x="8404" y="1695"/>
                </a:lnTo>
                <a:lnTo>
                  <a:pt x="8646" y="1506"/>
                </a:lnTo>
                <a:lnTo>
                  <a:pt x="8948" y="1506"/>
                </a:lnTo>
                <a:lnTo>
                  <a:pt x="9673" y="1318"/>
                </a:lnTo>
                <a:lnTo>
                  <a:pt x="10459" y="1130"/>
                </a:lnTo>
                <a:lnTo>
                  <a:pt x="11366" y="942"/>
                </a:lnTo>
                <a:lnTo>
                  <a:pt x="12273" y="754"/>
                </a:lnTo>
                <a:lnTo>
                  <a:pt x="13240" y="565"/>
                </a:lnTo>
                <a:lnTo>
                  <a:pt x="14268" y="376"/>
                </a:lnTo>
                <a:lnTo>
                  <a:pt x="15356" y="188"/>
                </a:lnTo>
                <a:lnTo>
                  <a:pt x="16384" y="0"/>
                </a:lnTo>
              </a:path>
            </a:pathLst>
          </a:custGeom>
          <a:noFill/>
          <a:ln w="9525" cap="flat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390525</xdr:colOff>
      <xdr:row>8</xdr:row>
      <xdr:rowOff>0</xdr:rowOff>
    </xdr:from>
    <xdr:to>
      <xdr:col>1</xdr:col>
      <xdr:colOff>390525</xdr:colOff>
      <xdr:row>8</xdr:row>
      <xdr:rowOff>142875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390525" y="1562100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06"/>
  <sheetViews>
    <sheetView zoomScale="70" workbookViewId="0">
      <selection activeCell="K18" sqref="K18"/>
    </sheetView>
  </sheetViews>
  <sheetFormatPr defaultRowHeight="12.75"/>
  <cols>
    <col min="1" max="1" width="17.42578125" bestFit="1" customWidth="1"/>
    <col min="6" max="6" width="12.42578125" bestFit="1" customWidth="1"/>
    <col min="21" max="21" width="38.140625" style="42" bestFit="1" customWidth="1"/>
  </cols>
  <sheetData>
    <row r="1" spans="1:19">
      <c r="B1" t="s">
        <v>120</v>
      </c>
      <c r="C1">
        <f>1/12</f>
        <v>8.3333333333333329E-2</v>
      </c>
      <c r="D1" t="s">
        <v>104</v>
      </c>
      <c r="E1">
        <f>1/86400</f>
        <v>1.1574074074074073E-5</v>
      </c>
      <c r="G1" t="s">
        <v>141</v>
      </c>
      <c r="H1">
        <f>231/12^3</f>
        <v>0.13368055555555555</v>
      </c>
      <c r="I1">
        <v>1</v>
      </c>
      <c r="M1">
        <v>5</v>
      </c>
      <c r="N1">
        <v>6</v>
      </c>
      <c r="P1">
        <v>8</v>
      </c>
    </row>
    <row r="2" spans="1:19">
      <c r="B2" t="s">
        <v>121</v>
      </c>
      <c r="C2">
        <v>1</v>
      </c>
      <c r="D2" t="s">
        <v>103</v>
      </c>
      <c r="E2">
        <f>1/1440</f>
        <v>6.9444444444444447E-4</v>
      </c>
      <c r="G2" t="s">
        <v>142</v>
      </c>
      <c r="H2">
        <f>1000/30.4^3</f>
        <v>3.559420104971571E-2</v>
      </c>
      <c r="I2" s="2"/>
      <c r="J2" s="2" t="s">
        <v>49</v>
      </c>
      <c r="K2" s="2"/>
      <c r="L2" s="2"/>
      <c r="M2" s="2"/>
      <c r="N2" s="2"/>
      <c r="O2" s="2"/>
      <c r="P2" s="2"/>
    </row>
    <row r="3" spans="1:19">
      <c r="B3" t="s">
        <v>122</v>
      </c>
      <c r="C3">
        <f>39.4/12</f>
        <v>3.2833333333333332</v>
      </c>
      <c r="D3" t="s">
        <v>102</v>
      </c>
      <c r="E3">
        <f>1/24</f>
        <v>4.1666666666666664E-2</v>
      </c>
      <c r="G3" t="s">
        <v>143</v>
      </c>
      <c r="H3">
        <f>1/12^3</f>
        <v>5.7870370370370367E-4</v>
      </c>
      <c r="I3" s="1" t="s">
        <v>50</v>
      </c>
      <c r="J3" s="1" t="s">
        <v>51</v>
      </c>
      <c r="K3" s="1" t="s">
        <v>52</v>
      </c>
      <c r="L3" s="1" t="s">
        <v>53</v>
      </c>
      <c r="M3" s="1" t="s">
        <v>54</v>
      </c>
      <c r="N3" s="1" t="s">
        <v>55</v>
      </c>
      <c r="O3" s="1" t="s">
        <v>56</v>
      </c>
      <c r="P3" s="1" t="s">
        <v>57</v>
      </c>
      <c r="Q3" s="1"/>
      <c r="S3" t="s">
        <v>159</v>
      </c>
    </row>
    <row r="4" spans="1:19">
      <c r="B4" t="s">
        <v>114</v>
      </c>
      <c r="C4">
        <f>C3/100</f>
        <v>3.2833333333333332E-2</v>
      </c>
      <c r="D4" t="s">
        <v>105</v>
      </c>
      <c r="E4">
        <v>1</v>
      </c>
      <c r="I4">
        <v>0.5</v>
      </c>
      <c r="J4">
        <v>1.738</v>
      </c>
      <c r="K4">
        <v>0.22900000000000001</v>
      </c>
      <c r="L4">
        <v>0.83499999999999996</v>
      </c>
      <c r="M4">
        <f t="shared" ref="M4:M16" si="0">I5-I4</f>
        <v>0.18913333333333326</v>
      </c>
      <c r="N4">
        <f t="shared" ref="N4:N16" si="1">J5-J4</f>
        <v>0</v>
      </c>
      <c r="O4">
        <f t="shared" ref="O4:O16" si="2">K5-K4</f>
        <v>0</v>
      </c>
      <c r="P4">
        <f t="shared" ref="P4:P16" si="3">L5-L4</f>
        <v>0</v>
      </c>
      <c r="R4">
        <f>LOG(C46)</f>
        <v>1.9030899869919435</v>
      </c>
      <c r="S4">
        <v>0</v>
      </c>
    </row>
    <row r="5" spans="1:19">
      <c r="B5" t="s">
        <v>115</v>
      </c>
      <c r="C5">
        <f>C4/10</f>
        <v>3.2833333333333334E-3</v>
      </c>
      <c r="I5">
        <v>0.68913333333333326</v>
      </c>
      <c r="J5">
        <v>1.738</v>
      </c>
      <c r="K5">
        <v>0.22900000000000001</v>
      </c>
      <c r="L5">
        <v>0.83499999999999996</v>
      </c>
      <c r="M5">
        <f t="shared" si="0"/>
        <v>0.20200000000000018</v>
      </c>
      <c r="N5">
        <f t="shared" si="1"/>
        <v>6.4000000000000057E-2</v>
      </c>
      <c r="O5">
        <f t="shared" si="2"/>
        <v>4.0000000000000008E-2</v>
      </c>
      <c r="P5">
        <f t="shared" si="3"/>
        <v>0.25500000000000012</v>
      </c>
      <c r="R5">
        <f>R4</f>
        <v>1.9030899869919435</v>
      </c>
      <c r="S5">
        <v>13</v>
      </c>
    </row>
    <row r="6" spans="1:19">
      <c r="B6" t="s">
        <v>128</v>
      </c>
      <c r="C6">
        <v>2.31</v>
      </c>
      <c r="I6">
        <v>0.89113333333333344</v>
      </c>
      <c r="J6">
        <v>1.802</v>
      </c>
      <c r="K6">
        <v>0.26900000000000002</v>
      </c>
      <c r="L6">
        <v>1.0900000000000001</v>
      </c>
      <c r="M6">
        <f t="shared" si="0"/>
        <v>9.8166666666666513E-2</v>
      </c>
      <c r="N6">
        <f t="shared" si="1"/>
        <v>6.800000000000006E-2</v>
      </c>
      <c r="O6">
        <f t="shared" si="2"/>
        <v>-4.0000000000000036E-3</v>
      </c>
      <c r="P6">
        <f t="shared" si="3"/>
        <v>0.10199999999999987</v>
      </c>
    </row>
    <row r="7" spans="1:19">
      <c r="I7">
        <v>0.98929999999999996</v>
      </c>
      <c r="J7">
        <v>1.87</v>
      </c>
      <c r="K7">
        <v>0.26500000000000001</v>
      </c>
      <c r="L7">
        <v>1.1919999999999999</v>
      </c>
      <c r="M7">
        <f t="shared" si="0"/>
        <v>0.29563333333333353</v>
      </c>
      <c r="N7">
        <f t="shared" si="1"/>
        <v>0.30499999999999972</v>
      </c>
      <c r="O7">
        <f t="shared" si="2"/>
        <v>7.400000000000001E-2</v>
      </c>
      <c r="P7">
        <f t="shared" si="3"/>
        <v>0.504</v>
      </c>
    </row>
    <row r="8" spans="1:19" ht="13.5" thickBot="1">
      <c r="B8" s="1" t="s">
        <v>123</v>
      </c>
      <c r="C8" t="str">
        <f>CONCATENATE('DEFAULT PROPERTIES and SETTINGS'!D4,"/",'DEFAULT PROPERTIES and SETTINGS'!D5)</f>
        <v>Feet/Day</v>
      </c>
      <c r="I8">
        <v>1.2849333333333335</v>
      </c>
      <c r="J8">
        <v>2.1749999999999998</v>
      </c>
      <c r="K8">
        <v>0.33900000000000002</v>
      </c>
      <c r="L8">
        <v>1.696</v>
      </c>
      <c r="M8">
        <f t="shared" si="0"/>
        <v>0.1728666666666665</v>
      </c>
      <c r="N8">
        <f t="shared" si="1"/>
        <v>0.28900000000000015</v>
      </c>
      <c r="O8">
        <f t="shared" si="2"/>
        <v>6.7999999999999949E-2</v>
      </c>
      <c r="P8">
        <f t="shared" si="3"/>
        <v>0.32700000000000018</v>
      </c>
    </row>
    <row r="9" spans="1:19">
      <c r="B9" t="s">
        <v>124</v>
      </c>
      <c r="C9">
        <f>VLOOKUP('DEFAULT PROPERTIES and SETTINGS'!$D$5,COMPUTATION!$D$1:$E$4,2,0)/VLOOKUP('DEFAULT PROPERTIES and SETTINGS'!D4,COMPUTATION!$B$1:$C$5,2,0)</f>
        <v>1</v>
      </c>
      <c r="E9" s="87"/>
      <c r="F9" s="96" t="str">
        <f>DATA!C5</f>
        <v>Type:</v>
      </c>
      <c r="G9" s="97" t="str">
        <f>DATA!D5</f>
        <v>Bailer</v>
      </c>
      <c r="H9" s="88"/>
      <c r="I9">
        <v>1.4578</v>
      </c>
      <c r="J9">
        <v>2.464</v>
      </c>
      <c r="K9">
        <v>0.40699999999999997</v>
      </c>
      <c r="L9">
        <v>2.0230000000000001</v>
      </c>
      <c r="M9">
        <f t="shared" si="0"/>
        <v>0.22770000000000001</v>
      </c>
      <c r="N9">
        <f t="shared" si="1"/>
        <v>0.59299999999999997</v>
      </c>
      <c r="O9">
        <f t="shared" si="2"/>
        <v>8.3000000000000018E-2</v>
      </c>
      <c r="P9">
        <f t="shared" si="3"/>
        <v>0.67499999999999982</v>
      </c>
    </row>
    <row r="10" spans="1:19">
      <c r="E10" s="89"/>
      <c r="F10" s="95" t="str">
        <f>DATA!C6</f>
        <v>LENGTH</v>
      </c>
      <c r="G10" s="98">
        <f>DATA!D6</f>
        <v>4</v>
      </c>
      <c r="H10" s="90" t="str">
        <f>DATA!E6</f>
        <v>Feet</v>
      </c>
      <c r="I10">
        <v>1.6855</v>
      </c>
      <c r="J10">
        <v>3.0569999999999999</v>
      </c>
      <c r="K10">
        <v>0.49</v>
      </c>
      <c r="L10">
        <v>2.698</v>
      </c>
      <c r="M10">
        <f t="shared" si="0"/>
        <v>0.14186666666666681</v>
      </c>
      <c r="N10">
        <f t="shared" si="1"/>
        <v>0.54700000000000015</v>
      </c>
      <c r="O10">
        <f t="shared" si="2"/>
        <v>9.4999999999999973E-2</v>
      </c>
      <c r="P10">
        <f t="shared" si="3"/>
        <v>0.58499999999999996</v>
      </c>
    </row>
    <row r="11" spans="1:19">
      <c r="A11" t="str">
        <f>OUTPUT!A5</f>
        <v>Casing dia. (dc)</v>
      </c>
      <c r="B11">
        <f>OUTPUT!B5</f>
        <v>4</v>
      </c>
      <c r="C11" t="str">
        <f>OUTPUT!C5</f>
        <v>Inch</v>
      </c>
      <c r="E11" s="89"/>
      <c r="F11" s="95" t="str">
        <f>DATA!C7</f>
        <v xml:space="preserve">Rod Diameter </v>
      </c>
      <c r="G11" s="98">
        <f>DATA!D7</f>
        <v>2.5</v>
      </c>
      <c r="H11" s="90" t="str">
        <f>DATA!E7</f>
        <v>Inch</v>
      </c>
      <c r="I11">
        <v>1.8273666666666668</v>
      </c>
      <c r="J11">
        <v>3.6040000000000001</v>
      </c>
      <c r="K11">
        <v>0.58499999999999996</v>
      </c>
      <c r="L11">
        <v>3.2829999999999999</v>
      </c>
      <c r="M11">
        <f t="shared" si="0"/>
        <v>0.1596666666666664</v>
      </c>
      <c r="N11">
        <f t="shared" si="1"/>
        <v>0.79300000000000015</v>
      </c>
      <c r="O11">
        <f t="shared" si="2"/>
        <v>0.15300000000000002</v>
      </c>
      <c r="P11">
        <f t="shared" si="3"/>
        <v>0.89999999999999991</v>
      </c>
    </row>
    <row r="12" spans="1:19">
      <c r="A12" t="str">
        <f>OUTPUT!A6</f>
        <v>Annulus dia. (dw)</v>
      </c>
      <c r="B12">
        <f>OUTPUT!B6</f>
        <v>6</v>
      </c>
      <c r="C12" t="str">
        <f>OUTPUT!C6</f>
        <v>Inch</v>
      </c>
      <c r="E12" s="89"/>
      <c r="F12" s="95" t="s">
        <v>144</v>
      </c>
      <c r="G12" s="98">
        <f>IF(G9=DATA!$AC$34,COMPUTATION!G11*0.5*VLOOKUP(H11,$B$1:$C$6,2,0)/$C$41,1)</f>
        <v>0.625</v>
      </c>
      <c r="H12" s="90"/>
      <c r="I12">
        <v>1.9870333333333332</v>
      </c>
      <c r="J12">
        <v>4.3970000000000002</v>
      </c>
      <c r="K12">
        <v>0.73799999999999999</v>
      </c>
      <c r="L12">
        <v>4.1829999999999998</v>
      </c>
      <c r="M12">
        <f t="shared" si="0"/>
        <v>0.28376666666666672</v>
      </c>
      <c r="N12">
        <f t="shared" si="1"/>
        <v>1.625</v>
      </c>
      <c r="O12">
        <f t="shared" si="2"/>
        <v>0.36499999999999999</v>
      </c>
      <c r="P12">
        <f t="shared" si="3"/>
        <v>2.5490000000000004</v>
      </c>
    </row>
    <row r="13" spans="1:19" ht="15.75">
      <c r="A13" t="str">
        <f>OUTPUT!A7</f>
        <v>Screen Length (L)</v>
      </c>
      <c r="B13">
        <f>OUTPUT!B7</f>
        <v>20</v>
      </c>
      <c r="C13" t="str">
        <f>OUTPUT!C7</f>
        <v>Feet</v>
      </c>
      <c r="E13" s="89"/>
      <c r="F13" s="91" t="s">
        <v>145</v>
      </c>
      <c r="G13" s="98">
        <f>IF(F10=DATA!$AD$35,G10*VLOOKUP(H10,$G$1:$H$3,2,0)/C41^2/PI(),G10*VLOOKUP(H10,$B$1:$C$6,2,0))</f>
        <v>4</v>
      </c>
      <c r="H13" s="90" t="s">
        <v>146</v>
      </c>
      <c r="I13">
        <v>2.2707999999999999</v>
      </c>
      <c r="J13">
        <v>6.0220000000000002</v>
      </c>
      <c r="K13">
        <v>1.103</v>
      </c>
      <c r="L13">
        <v>6.7320000000000002</v>
      </c>
      <c r="M13">
        <f t="shared" si="0"/>
        <v>0.18733333333333313</v>
      </c>
      <c r="N13">
        <f t="shared" si="1"/>
        <v>1.0469999999999997</v>
      </c>
      <c r="O13">
        <f t="shared" si="2"/>
        <v>0.40700000000000003</v>
      </c>
      <c r="P13">
        <f t="shared" si="3"/>
        <v>1.9430000000000005</v>
      </c>
    </row>
    <row r="14" spans="1:19" ht="15.75">
      <c r="E14" s="89"/>
      <c r="F14" s="91" t="s">
        <v>147</v>
      </c>
      <c r="G14" s="98">
        <f>G13*G12^2</f>
        <v>1.5625</v>
      </c>
      <c r="H14" s="90" t="s">
        <v>146</v>
      </c>
      <c r="I14">
        <v>2.4581333333333331</v>
      </c>
      <c r="J14">
        <v>7.069</v>
      </c>
      <c r="K14">
        <v>1.51</v>
      </c>
      <c r="L14">
        <v>8.6750000000000007</v>
      </c>
      <c r="M14">
        <f t="shared" si="0"/>
        <v>0.21723333333333361</v>
      </c>
      <c r="N14">
        <f t="shared" si="1"/>
        <v>0.99299999999999944</v>
      </c>
      <c r="O14">
        <f t="shared" si="2"/>
        <v>0.61749999999999994</v>
      </c>
      <c r="P14">
        <f t="shared" si="3"/>
        <v>1.9049999999999994</v>
      </c>
    </row>
    <row r="15" spans="1:19" ht="15.75">
      <c r="A15" t="str">
        <f>OUTPUT!A9</f>
        <v>Depths to:</v>
      </c>
      <c r="E15" s="89"/>
      <c r="F15" s="91" t="s">
        <v>148</v>
      </c>
      <c r="G15" s="99">
        <f>VLOOKUP(H14,$B$1:$C$6,2,0)/VLOOKUP('DEFAULT PROPERTIES and SETTINGS'!$D$4,$B$1:$C$6,2,0)*G14</f>
        <v>1.5625</v>
      </c>
      <c r="H15" s="90" t="str">
        <f>'DEFAULT PROPERTIES and SETTINGS'!$D$4</f>
        <v>Feet</v>
      </c>
      <c r="I15">
        <v>2.6753666666666667</v>
      </c>
      <c r="J15">
        <v>8.0619999999999994</v>
      </c>
      <c r="K15">
        <v>2.1274999999999999</v>
      </c>
      <c r="L15">
        <v>10.58</v>
      </c>
      <c r="M15">
        <f t="shared" si="0"/>
        <v>0.30523333333333325</v>
      </c>
      <c r="N15">
        <f t="shared" si="1"/>
        <v>1.0940000000000012</v>
      </c>
      <c r="O15">
        <f t="shared" si="2"/>
        <v>0.72100000000000009</v>
      </c>
      <c r="P15">
        <f t="shared" si="3"/>
        <v>1.7400000000000002</v>
      </c>
    </row>
    <row r="16" spans="1:19" ht="13.5" thickBot="1">
      <c r="A16" t="str">
        <f>OUTPUT!A10</f>
        <v>water level (DTW)</v>
      </c>
      <c r="B16">
        <f>OUTPUT!B10</f>
        <v>56</v>
      </c>
      <c r="C16" t="str">
        <f>OUTPUT!C10</f>
        <v>Feet</v>
      </c>
      <c r="E16" s="92"/>
      <c r="F16" s="93" t="s">
        <v>149</v>
      </c>
      <c r="G16" s="100">
        <f>ABS(G15-B29)/AVERAGE(G15,B29)</f>
        <v>0.63013698630136983</v>
      </c>
      <c r="H16" s="94"/>
      <c r="I16">
        <v>2.9805999999999999</v>
      </c>
      <c r="J16">
        <v>9.1560000000000006</v>
      </c>
      <c r="K16">
        <v>2.8485</v>
      </c>
      <c r="L16">
        <v>12.32</v>
      </c>
      <c r="M16">
        <f t="shared" si="0"/>
        <v>0.29663333333333375</v>
      </c>
      <c r="N16">
        <f t="shared" si="1"/>
        <v>0.61099999999999888</v>
      </c>
      <c r="O16">
        <f t="shared" si="2"/>
        <v>0.46899999999999986</v>
      </c>
      <c r="P16">
        <f t="shared" si="3"/>
        <v>0.80599999999999916</v>
      </c>
    </row>
    <row r="17" spans="1:16">
      <c r="A17" t="str">
        <f>OUTPUT!A11</f>
        <v>top of screen (TOS)</v>
      </c>
      <c r="B17">
        <f>OUTPUT!B11</f>
        <v>480</v>
      </c>
      <c r="C17" t="str">
        <f>OUTPUT!C11</f>
        <v>Feet</v>
      </c>
      <c r="I17">
        <v>3.2772333333333337</v>
      </c>
      <c r="J17">
        <v>9.7669999999999995</v>
      </c>
      <c r="K17">
        <v>3.3174999999999999</v>
      </c>
      <c r="L17">
        <v>13.125999999999999</v>
      </c>
      <c r="M17">
        <f t="shared" ref="M17" si="4">I18-I17</f>
        <v>95.722766666666672</v>
      </c>
      <c r="N17">
        <f t="shared" ref="N17" si="5">J18-J17</f>
        <v>0</v>
      </c>
      <c r="O17">
        <f t="shared" ref="O17" si="6">K18-K17</f>
        <v>0</v>
      </c>
      <c r="P17">
        <f t="shared" ref="P17" si="7">L18-L17</f>
        <v>0</v>
      </c>
    </row>
    <row r="18" spans="1:16">
      <c r="A18" t="str">
        <f>OUTPUT!A12</f>
        <v>Base of Aquifer (DTB)</v>
      </c>
      <c r="B18">
        <f>OUTPUT!B12</f>
        <v>600</v>
      </c>
      <c r="C18" t="str">
        <f>OUTPUT!C12</f>
        <v>Feet</v>
      </c>
      <c r="I18">
        <v>99</v>
      </c>
      <c r="J18">
        <f>J17</f>
        <v>9.7669999999999995</v>
      </c>
      <c r="K18">
        <f t="shared" ref="K18:L18" si="8">K17</f>
        <v>3.3174999999999999</v>
      </c>
      <c r="L18">
        <f t="shared" si="8"/>
        <v>13.125999999999999</v>
      </c>
    </row>
    <row r="19" spans="1:16">
      <c r="A19" t="str">
        <f>OUTPUT!A14</f>
        <v>Annular Fill:</v>
      </c>
    </row>
    <row r="20" spans="1:16">
      <c r="A20" t="str">
        <f>OUTPUT!A15</f>
        <v>across  screen --</v>
      </c>
      <c r="B20" t="str">
        <f>OUTPUT!B15</f>
        <v>Gravel</v>
      </c>
    </row>
    <row r="21" spans="1:16">
      <c r="A21" t="str">
        <f>OUTPUT!A16</f>
        <v>above screen --</v>
      </c>
      <c r="B21" t="str">
        <f>OUTPUT!B16</f>
        <v>Bentonite</v>
      </c>
    </row>
    <row r="22" spans="1:16">
      <c r="A22" t="str">
        <f>OUTPUT!A18</f>
        <v>Aquifer Material --</v>
      </c>
      <c r="B22" t="str">
        <f>OUTPUT!B18</f>
        <v>Volcanic</v>
      </c>
    </row>
    <row r="24" spans="1:16">
      <c r="A24" t="str">
        <f>OUTPUT!A21</f>
        <v>Lwetted</v>
      </c>
      <c r="B24" s="7">
        <f>IF(B16&gt;B17,B17+B13-B16,B13)</f>
        <v>20</v>
      </c>
      <c r="C24" t="str">
        <f>C16</f>
        <v>Feet</v>
      </c>
    </row>
    <row r="25" spans="1:16">
      <c r="A25" t="str">
        <f>OUTPUT!A22</f>
        <v>D =</v>
      </c>
      <c r="B25" s="7">
        <f>B18-B16</f>
        <v>544</v>
      </c>
      <c r="C25" t="str">
        <f>C24</f>
        <v>Feet</v>
      </c>
    </row>
    <row r="26" spans="1:16">
      <c r="A26" t="str">
        <f>OUTPUT!A23</f>
        <v>H =</v>
      </c>
      <c r="B26" s="7">
        <f>B17+B13-B16</f>
        <v>444</v>
      </c>
      <c r="C26" t="str">
        <f>C25</f>
        <v>Feet</v>
      </c>
    </row>
    <row r="28" spans="1:16">
      <c r="A28" t="str">
        <f>DATA!J1</f>
        <v>y0 =</v>
      </c>
      <c r="B28" s="11">
        <f>ABS(DATA!K1)</f>
        <v>3</v>
      </c>
      <c r="C28" t="str">
        <f>DATA!L1</f>
        <v>Feet</v>
      </c>
    </row>
    <row r="29" spans="1:16">
      <c r="A29" t="s">
        <v>133</v>
      </c>
      <c r="B29" s="11">
        <f>VLOOKUP(C28,$B$1:$C$6,2,0)/VLOOKUP('DEFAULT PROPERTIES and SETTINGS'!$D$4,$B$1:$C$6,2,0)*B28</f>
        <v>3</v>
      </c>
      <c r="C29" t="str">
        <f>'DEFAULT PROPERTIES and SETTINGS'!$D$4</f>
        <v>Feet</v>
      </c>
    </row>
    <row r="31" spans="1:16">
      <c r="A31" t="s">
        <v>126</v>
      </c>
      <c r="B31">
        <f>B26/B25</f>
        <v>0.81617647058823528</v>
      </c>
    </row>
    <row r="32" spans="1:16">
      <c r="I32" s="18"/>
    </row>
    <row r="33" spans="2:9">
      <c r="I33" s="18"/>
    </row>
    <row r="34" spans="2:9">
      <c r="I34" s="44"/>
    </row>
    <row r="35" spans="2:9">
      <c r="I35" s="44"/>
    </row>
    <row r="36" spans="2:9">
      <c r="I36" s="44"/>
    </row>
    <row r="37" spans="2:9">
      <c r="B37" s="1" t="s">
        <v>23</v>
      </c>
      <c r="C37" s="11">
        <f>VLOOKUP(LOG($C$46),$I$4:$Z$27,6)*(LOG($C$46)-VLOOKUP(LOG($C$46),$I$4:$Z$27,1))/VLOOKUP(LOG($C$46),$I$4:$Z$27,5)+D37</f>
        <v>3.9800872214067509</v>
      </c>
      <c r="D37">
        <f>VLOOKUP(LOG($C$46),$I$4:$L$18,2)</f>
        <v>3.6040000000000001</v>
      </c>
      <c r="I37" s="45"/>
    </row>
    <row r="38" spans="2:9">
      <c r="B38" s="1" t="s">
        <v>24</v>
      </c>
      <c r="C38" s="11">
        <f>VLOOKUP(LOG($C$46),$I$4:$Z$27,7)*(LOG($C$46)-VLOOKUP(LOG($C$46),$I$4:$Z$27,1))/VLOOKUP(LOG($C$46),$I$4:$Z$27,5)+D38</f>
        <v>0.65756159505073497</v>
      </c>
      <c r="D38">
        <f>VLOOKUP(LOG($C$46),$I$4:$L$18,3)</f>
        <v>0.58499999999999996</v>
      </c>
      <c r="I38" s="18"/>
    </row>
    <row r="39" spans="2:9">
      <c r="B39" s="1" t="s">
        <v>25</v>
      </c>
      <c r="C39" s="11">
        <f>VLOOKUP(LOG($C$46),$I$4:$Z$27,8)*(LOG($C$46)-VLOOKUP(LOG($C$46),$I$4:$Z$27,1))/VLOOKUP(LOG($C$46),$I$4:$Z$27,5)+D39</f>
        <v>3.7098329120631472</v>
      </c>
      <c r="D39">
        <f>VLOOKUP(LOG($C$46),$I$4:$L$18,4)</f>
        <v>3.2829999999999999</v>
      </c>
      <c r="I39" s="18"/>
    </row>
    <row r="40" spans="2:9">
      <c r="I40" s="18"/>
    </row>
    <row r="41" spans="2:9">
      <c r="B41" t="s">
        <v>27</v>
      </c>
      <c r="C41">
        <f>B11*0.5*VLOOKUP(C11,$B$1:$C$5,2,0)</f>
        <v>0.16666666666666666</v>
      </c>
      <c r="D41" t="s">
        <v>28</v>
      </c>
      <c r="I41" s="18"/>
    </row>
    <row r="42" spans="2:9">
      <c r="B42" t="s">
        <v>29</v>
      </c>
      <c r="C42">
        <f>B12*0.5*VLOOKUP(C12,$B$1:$C$5,2,0)</f>
        <v>0.25</v>
      </c>
      <c r="D42" t="s">
        <v>28</v>
      </c>
    </row>
    <row r="43" spans="2:9">
      <c r="B43" t="str">
        <f>A24</f>
        <v>Lwetted</v>
      </c>
      <c r="C43">
        <f>B24*VLOOKUP(C24,$B$1:$C$5,2,0)</f>
        <v>20</v>
      </c>
      <c r="D43" t="s">
        <v>28</v>
      </c>
    </row>
    <row r="44" spans="2:9">
      <c r="B44" t="str">
        <f>A25</f>
        <v>D =</v>
      </c>
      <c r="C44">
        <f>B25*VLOOKUP(C25,$B$1:$C$5,2,0)</f>
        <v>544</v>
      </c>
      <c r="D44" t="s">
        <v>28</v>
      </c>
    </row>
    <row r="45" spans="2:9">
      <c r="B45" t="str">
        <f>A26</f>
        <v>H =</v>
      </c>
      <c r="C45">
        <f>B26*VLOOKUP(C26,$B$1:$C$5,2,0)</f>
        <v>444</v>
      </c>
      <c r="D45" t="s">
        <v>28</v>
      </c>
    </row>
    <row r="46" spans="2:9">
      <c r="B46" t="str">
        <f>OUTPUT!A24</f>
        <v>L/rw =</v>
      </c>
      <c r="C46" s="11">
        <f>C43/C42</f>
        <v>80</v>
      </c>
    </row>
    <row r="47" spans="2:9">
      <c r="B47" t="s">
        <v>30</v>
      </c>
      <c r="C47">
        <f>((1.1/LN(C45/C42))+(C37+C38*D47)/C46)^-1</f>
        <v>4.0647890087709939</v>
      </c>
      <c r="D47">
        <f>IF(E47&gt;6,6,E47)</f>
        <v>5.9914645471079817</v>
      </c>
      <c r="E47">
        <f>LN((C44-C45)/C42)</f>
        <v>5.9914645471079817</v>
      </c>
    </row>
    <row r="48" spans="2:9">
      <c r="B48" t="s">
        <v>31</v>
      </c>
      <c r="C48">
        <f>((1.1/LN(C45/C42))+(C39/C46))^-1</f>
        <v>5.1708958289110463</v>
      </c>
    </row>
    <row r="49" spans="1:8">
      <c r="B49" s="10" t="s">
        <v>32</v>
      </c>
      <c r="C49" s="7">
        <f>IF($B$31&lt;'DEFAULT PROPERTIES and SETTINGS'!$D$1,$C$47,$C$48)</f>
        <v>4.0647890087709939</v>
      </c>
    </row>
    <row r="50" spans="1:8">
      <c r="B50" s="10" t="s">
        <v>33</v>
      </c>
      <c r="C50" s="11">
        <f>EXP(C49)*C42</f>
        <v>14.563154108675461</v>
      </c>
    </row>
    <row r="51" spans="1:8">
      <c r="B51" s="10"/>
      <c r="C51" s="11"/>
    </row>
    <row r="52" spans="1:8" ht="15.75">
      <c r="B52" s="10" t="s">
        <v>35</v>
      </c>
      <c r="C52" s="7">
        <f>LOG(OUTPUT!F43/OUTPUT!F44)/(OUTPUT!E44-OUTPUT!E43)</f>
        <v>0.02</v>
      </c>
      <c r="D52" s="7" t="s">
        <v>127</v>
      </c>
    </row>
    <row r="54" spans="1:8" ht="15.75">
      <c r="B54" s="38" t="s">
        <v>38</v>
      </c>
      <c r="C54" s="39">
        <f>86400/C52</f>
        <v>4320000</v>
      </c>
      <c r="D54" s="8" t="s">
        <v>39</v>
      </c>
    </row>
    <row r="55" spans="1:8">
      <c r="G55" s="18"/>
    </row>
    <row r="56" spans="1:8">
      <c r="B56" s="10" t="s">
        <v>34</v>
      </c>
      <c r="C56" s="7">
        <f>C41^2*C49*C52*2.3*0.5/C43</f>
        <v>1.2984742666907341E-4</v>
      </c>
      <c r="D56" t="s">
        <v>42</v>
      </c>
      <c r="G56" s="18"/>
    </row>
    <row r="57" spans="1:8">
      <c r="B57" s="10" t="s">
        <v>34</v>
      </c>
      <c r="C57">
        <f>C56*$C$9</f>
        <v>1.2984742666907341E-4</v>
      </c>
      <c r="D57" t="str">
        <f>C8</f>
        <v>Feet/Day</v>
      </c>
      <c r="E57" s="19">
        <f>10^(INT(LOG(C57))+1-'DEFAULT PROPERTIES and SETTINGS'!$D$2)</f>
        <v>1E-4</v>
      </c>
    </row>
    <row r="58" spans="1:8">
      <c r="B58" s="10" t="s">
        <v>34</v>
      </c>
      <c r="C58">
        <f>E58*E57</f>
        <v>1E-4</v>
      </c>
      <c r="D58" t="str">
        <f>D57</f>
        <v>Feet/Day</v>
      </c>
      <c r="E58" s="20">
        <f>INT(C57/E57+0.5)</f>
        <v>1</v>
      </c>
    </row>
    <row r="59" spans="1:8">
      <c r="B59" s="10"/>
      <c r="E59" s="20"/>
    </row>
    <row r="60" spans="1:8">
      <c r="B60" s="10" t="s">
        <v>156</v>
      </c>
      <c r="C60">
        <f>B25/VLOOKUP(D60,$B$1:$C$6,2,0)</f>
        <v>544</v>
      </c>
      <c r="D60" t="str">
        <f>'DEFAULT PROPERTIES and SETTINGS'!D4</f>
        <v>Feet</v>
      </c>
      <c r="E60" s="20"/>
    </row>
    <row r="61" spans="1:8" ht="13.5" thickBot="1">
      <c r="B61" s="10" t="s">
        <v>157</v>
      </c>
      <c r="C61">
        <f>C60*C58</f>
        <v>5.4400000000000004E-2</v>
      </c>
      <c r="D61" s="12" t="str">
        <f>CONCATENATE('DEFAULT PROPERTIES and SETTINGS'!$D$4,"2/",'DEFAULT PROPERTIES and SETTINGS'!$D$5)</f>
        <v>Feet2/Day</v>
      </c>
      <c r="E61" s="19">
        <f>10^(INT(LOG(C61))+1-'DEFAULT PROPERTIES and SETTINGS'!$D$2)</f>
        <v>0.01</v>
      </c>
    </row>
    <row r="62" spans="1:8" ht="13.5" thickBot="1">
      <c r="B62" s="10" t="s">
        <v>157</v>
      </c>
      <c r="C62">
        <f>E62*E61</f>
        <v>0.05</v>
      </c>
      <c r="D62" s="12" t="str">
        <f>CONCATENATE('DEFAULT PROPERTIES and SETTINGS'!$D$4,"2/",'DEFAULT PROPERTIES and SETTINGS'!$D$5)</f>
        <v>Feet2/Day</v>
      </c>
      <c r="E62" s="20">
        <f>INT(C61/E61+0.5)</f>
        <v>5</v>
      </c>
    </row>
    <row r="64" spans="1:8" ht="13.5" thickBot="1">
      <c r="A64" s="101" t="s">
        <v>154</v>
      </c>
      <c r="B64" s="101"/>
      <c r="C64" s="102"/>
      <c r="D64" s="103"/>
      <c r="E64" s="101"/>
      <c r="F64" s="101"/>
      <c r="G64" s="104"/>
      <c r="H64" s="101"/>
    </row>
    <row r="65" spans="1:8">
      <c r="A65" s="47" t="str">
        <f>VLOOKUP(1,A68:B79,2,FALSE)</f>
        <v xml:space="preserve">Input is consistent.  </v>
      </c>
      <c r="C65" s="19"/>
      <c r="D65" s="20"/>
      <c r="G65" s="18"/>
    </row>
    <row r="66" spans="1:8">
      <c r="A66" s="18"/>
      <c r="B66" s="18"/>
      <c r="C66" s="20"/>
      <c r="D66" s="20"/>
      <c r="G66" s="18"/>
    </row>
    <row r="67" spans="1:8">
      <c r="A67" s="18" t="s">
        <v>88</v>
      </c>
      <c r="B67" s="18" t="s">
        <v>89</v>
      </c>
      <c r="G67" s="18"/>
    </row>
    <row r="68" spans="1:8">
      <c r="A68" s="18">
        <f>IF(B16&gt;B18,1,0)</f>
        <v>0</v>
      </c>
      <c r="B68" s="21" t="s">
        <v>37</v>
      </c>
      <c r="G68" s="18"/>
    </row>
    <row r="69" spans="1:8">
      <c r="A69" s="18">
        <f>IF(C41&gt;C42,A68+1,A68)</f>
        <v>0</v>
      </c>
      <c r="B69" s="21" t="s">
        <v>40</v>
      </c>
      <c r="G69" s="18"/>
    </row>
    <row r="70" spans="1:8">
      <c r="A70" s="18">
        <f>IF(B17+B13&gt;B18,A69+1,A69)</f>
        <v>0</v>
      </c>
      <c r="B70" s="21" t="s">
        <v>41</v>
      </c>
      <c r="G70" s="18"/>
    </row>
    <row r="71" spans="1:8">
      <c r="A71" s="18">
        <f>IF(B24&lt;F71,A70+1,A70)</f>
        <v>0</v>
      </c>
      <c r="B71" s="43" t="str">
        <f>CONCATENATE("Screen length is less than ",F71," ft")</f>
        <v>Screen length is less than 0.1 ft</v>
      </c>
      <c r="F71">
        <v>0.1</v>
      </c>
      <c r="G71" s="18"/>
    </row>
    <row r="72" spans="1:8">
      <c r="A72" s="18">
        <f>IF(COMPUTATION!C52&lt;0,A71+1,A71)</f>
        <v>0</v>
      </c>
      <c r="B72" s="22" t="s">
        <v>43</v>
      </c>
      <c r="G72" s="18"/>
    </row>
    <row r="73" spans="1:8">
      <c r="A73" s="18">
        <f>IF(C58&lt;F73,A72+1,A72)</f>
        <v>0</v>
      </c>
      <c r="B73" s="43" t="str">
        <f>CONCATENATE("K= ",$C$58," is less than extreme minimum of ",F73," for ",$B$22)</f>
        <v>K= 0.0001 is less than extreme minimum of 0.0000001 for Volcanic</v>
      </c>
      <c r="F73" s="58">
        <f>VLOOKUP($B$22,'DEFAULT PROPERTIES and SETTINGS'!$D$14:$F$45,2,0)*$C$9</f>
        <v>9.9999999999999995E-8</v>
      </c>
      <c r="G73" s="18"/>
    </row>
    <row r="74" spans="1:8">
      <c r="A74" s="18">
        <f>IF(C58&gt;F74,A73+1,A73)</f>
        <v>0</v>
      </c>
      <c r="B74" s="43" t="str">
        <f>CONCATENATE("K= ",$C$58," is greater than extreme maximum of ",F74," for ",$B$22)</f>
        <v>K= 0.0001 is greater than extreme maximum of 10000 for Volcanic</v>
      </c>
      <c r="F74" s="58">
        <f>VLOOKUP($B$22,'DEFAULT PROPERTIES and SETTINGS'!$D$14:$H$45,5,0)*$C$9</f>
        <v>10000</v>
      </c>
      <c r="G74" s="18"/>
    </row>
    <row r="75" spans="1:8">
      <c r="A75" s="18">
        <f>IF(H75&lt;G75,A74+1,A74)</f>
        <v>0</v>
      </c>
      <c r="B75" s="43" t="str">
        <f>CONCATENATE("Slug discrepancy of ",G75,"% is greater than maximum of ",H75,"%")</f>
        <v>Slug discrepancy of 63% is greater than maximum of 222222200%</v>
      </c>
      <c r="G75" s="86">
        <f>INT(G16*100+0.5)</f>
        <v>63</v>
      </c>
      <c r="H75" s="58">
        <f>INT('DEFAULT PROPERTIES and SETTINGS'!D9*100+0.5)</f>
        <v>222222200</v>
      </c>
    </row>
    <row r="76" spans="1:8">
      <c r="A76" s="18">
        <f>A75+1</f>
        <v>1</v>
      </c>
      <c r="B76" s="46" t="s">
        <v>44</v>
      </c>
      <c r="G76" s="18"/>
    </row>
    <row r="78" spans="1:8">
      <c r="B78" s="46" t="s">
        <v>45</v>
      </c>
    </row>
    <row r="86" spans="1:9" ht="13.5" thickBot="1">
      <c r="A86" s="101" t="s">
        <v>153</v>
      </c>
      <c r="B86" s="101"/>
      <c r="C86" s="102"/>
      <c r="D86" s="103"/>
      <c r="E86" s="101"/>
      <c r="F86" s="101"/>
      <c r="G86" s="104"/>
      <c r="H86" s="101"/>
    </row>
    <row r="87" spans="1:9">
      <c r="A87" s="47" t="str">
        <f>VLOOKUP(1,A90:B102,2,FALSE)</f>
        <v>K within reasonable range for aquifer material selected</v>
      </c>
      <c r="C87" s="19"/>
      <c r="D87" s="20"/>
      <c r="G87" s="18"/>
    </row>
    <row r="89" spans="1:9">
      <c r="A89" s="18" t="s">
        <v>88</v>
      </c>
      <c r="B89" s="18" t="s">
        <v>89</v>
      </c>
      <c r="G89" s="18"/>
      <c r="I89" t="s">
        <v>155</v>
      </c>
    </row>
    <row r="90" spans="1:9">
      <c r="A90" s="18">
        <v>0</v>
      </c>
      <c r="B90" s="21"/>
      <c r="G90" s="18"/>
      <c r="I90">
        <f>C58</f>
        <v>1E-4</v>
      </c>
    </row>
    <row r="91" spans="1:9">
      <c r="A91" s="18">
        <f>IF(I91&lt;F91,A90+1,A90)</f>
        <v>0</v>
      </c>
      <c r="B91" s="43" t="str">
        <f>CONCATENATE("K= ",$C$58," is less than likely minimum of ",H91," for ",$B$22)</f>
        <v>K= 0.0001 is less than likely minimum of 0.0000001 for Volcanic</v>
      </c>
      <c r="F91" s="58">
        <f>VLOOKUP($B$22,'DEFAULT PROPERTIES and SETTINGS'!$D$14:$H$45,3,0)*$C$9</f>
        <v>9.9999999999999995E-8</v>
      </c>
      <c r="G91" s="105">
        <f>INT(LOG(F91))</f>
        <v>-7</v>
      </c>
      <c r="H91" s="105">
        <f>INT(F91/10^(G91-'DEFAULT PROPERTIES and SETTINGS'!$D$2)+0.5)*10^(G91-'DEFAULT PROPERTIES and SETTINGS'!$D$2)</f>
        <v>9.9999999999999995E-8</v>
      </c>
      <c r="I91">
        <f>I90</f>
        <v>1E-4</v>
      </c>
    </row>
    <row r="92" spans="1:9">
      <c r="A92" s="18">
        <f>IF(I92&gt;F92,A91+1,A91)</f>
        <v>0</v>
      </c>
      <c r="B92" s="43" t="str">
        <f>CONCATENATE("K= ",$C$58," is greater than likely maximum of ",H92," for ",$B$22)</f>
        <v>K= 0.0001 is greater than likely maximum of 10000 for Volcanic</v>
      </c>
      <c r="F92" s="58">
        <f>VLOOKUP($B$22,'DEFAULT PROPERTIES and SETTINGS'!$D$14:$H$45,4,0)*$C$9</f>
        <v>10000</v>
      </c>
      <c r="G92" s="105">
        <f>INT(LOG(F92))</f>
        <v>4</v>
      </c>
      <c r="H92" s="105">
        <f>INT(F92/10^(G92-'DEFAULT PROPERTIES and SETTINGS'!$D$2)+0.5)*10^(G92-'DEFAULT PROPERTIES and SETTINGS'!$D$2)</f>
        <v>10000</v>
      </c>
      <c r="I92">
        <f>I91</f>
        <v>1E-4</v>
      </c>
    </row>
    <row r="93" spans="1:9">
      <c r="A93">
        <f>A92+1</f>
        <v>1</v>
      </c>
      <c r="B93" t="s">
        <v>194</v>
      </c>
    </row>
    <row r="102" spans="1:8" ht="13.5" thickBot="1">
      <c r="A102" s="101" t="s">
        <v>193</v>
      </c>
      <c r="B102" s="101"/>
      <c r="C102" s="102"/>
      <c r="D102" s="103"/>
      <c r="E102" s="101"/>
      <c r="F102" s="101"/>
      <c r="G102" s="104"/>
      <c r="H102" s="101"/>
    </row>
    <row r="103" spans="1:8">
      <c r="A103" s="47" t="str">
        <f>VLOOKUP(1,A105:B109,2,FALSE)</f>
        <v>Water level above top of screen, can evaluate rising and falling head tests</v>
      </c>
    </row>
    <row r="104" spans="1:8">
      <c r="A104" s="18" t="s">
        <v>88</v>
      </c>
      <c r="B104" s="18" t="s">
        <v>89</v>
      </c>
    </row>
    <row r="105" spans="1:8">
      <c r="A105" s="18">
        <f>IF(B16&gt;B17,1,0)</f>
        <v>0</v>
      </c>
      <c r="B105" s="21" t="s">
        <v>192</v>
      </c>
      <c r="F105" s="58"/>
      <c r="G105" s="105"/>
      <c r="H105" s="105"/>
    </row>
    <row r="106" spans="1:8">
      <c r="A106" s="18">
        <f>A105+1</f>
        <v>1</v>
      </c>
      <c r="B106" s="46" t="s">
        <v>195</v>
      </c>
      <c r="G106" s="18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54"/>
  <sheetViews>
    <sheetView workbookViewId="0">
      <selection activeCell="D3" sqref="D3"/>
    </sheetView>
  </sheetViews>
  <sheetFormatPr defaultRowHeight="12.75"/>
  <cols>
    <col min="1" max="1" width="17.5703125" customWidth="1"/>
    <col min="3" max="3" width="5.5703125" customWidth="1"/>
    <col min="4" max="4" width="53.7109375" bestFit="1" customWidth="1"/>
    <col min="9" max="9" width="30.28515625" bestFit="1" customWidth="1"/>
    <col min="10" max="10" width="9.140625" style="41"/>
    <col min="11" max="12" width="9.140625" hidden="1" customWidth="1"/>
  </cols>
  <sheetData>
    <row r="1" spans="1:12">
      <c r="C1" s="1" t="s">
        <v>116</v>
      </c>
      <c r="D1" s="66">
        <v>0.98</v>
      </c>
      <c r="K1" t="str">
        <f>COMPUTATION!B1</f>
        <v>Inch</v>
      </c>
      <c r="L1" t="str">
        <f>COMPUTATION!D1</f>
        <v>Second</v>
      </c>
    </row>
    <row r="2" spans="1:12">
      <c r="C2" s="1" t="s">
        <v>117</v>
      </c>
      <c r="D2" s="66">
        <v>1</v>
      </c>
      <c r="K2" t="str">
        <f>COMPUTATION!B2</f>
        <v>Feet</v>
      </c>
      <c r="L2" t="str">
        <f>COMPUTATION!D2</f>
        <v>Minute</v>
      </c>
    </row>
    <row r="3" spans="1:12">
      <c r="C3" s="1"/>
      <c r="D3" s="66"/>
      <c r="K3" t="str">
        <f>COMPUTATION!B3</f>
        <v>Meter</v>
      </c>
      <c r="L3" t="str">
        <f>COMPUTATION!D3</f>
        <v>Hour</v>
      </c>
    </row>
    <row r="4" spans="1:12">
      <c r="C4" s="1" t="s">
        <v>118</v>
      </c>
      <c r="D4" s="24" t="s">
        <v>121</v>
      </c>
      <c r="K4" t="str">
        <f>COMPUTATION!B4</f>
        <v>cm</v>
      </c>
      <c r="L4" t="str">
        <f>COMPUTATION!D4</f>
        <v>Day</v>
      </c>
    </row>
    <row r="5" spans="1:12">
      <c r="C5" s="1" t="s">
        <v>119</v>
      </c>
      <c r="D5" s="24" t="s">
        <v>105</v>
      </c>
      <c r="K5" t="str">
        <f>COMPUTATION!B5</f>
        <v>mm</v>
      </c>
    </row>
    <row r="6" spans="1:12">
      <c r="C6" s="1"/>
      <c r="D6" s="24"/>
    </row>
    <row r="7" spans="1:12">
      <c r="C7" s="1" t="s">
        <v>125</v>
      </c>
      <c r="D7" s="24">
        <v>45</v>
      </c>
    </row>
    <row r="8" spans="1:12">
      <c r="C8" s="1"/>
      <c r="D8" s="24">
        <v>2222222</v>
      </c>
    </row>
    <row r="9" spans="1:12">
      <c r="A9" s="133" t="s">
        <v>150</v>
      </c>
      <c r="B9" s="133"/>
      <c r="C9" s="133"/>
      <c r="D9" s="85">
        <v>2222222</v>
      </c>
    </row>
    <row r="10" spans="1:12">
      <c r="C10" s="1"/>
      <c r="D10" s="24"/>
    </row>
    <row r="11" spans="1:12">
      <c r="E11" s="41" t="s">
        <v>87</v>
      </c>
    </row>
    <row r="12" spans="1:12">
      <c r="D12" s="42"/>
      <c r="E12" t="s">
        <v>189</v>
      </c>
      <c r="F12" t="s">
        <v>151</v>
      </c>
      <c r="G12" t="s">
        <v>151</v>
      </c>
      <c r="H12" t="s">
        <v>189</v>
      </c>
    </row>
    <row r="13" spans="1:12" ht="13.5" thickBot="1">
      <c r="A13" s="55" t="s">
        <v>92</v>
      </c>
      <c r="B13" s="55" t="s">
        <v>93</v>
      </c>
      <c r="D13" s="56" t="s">
        <v>90</v>
      </c>
      <c r="E13" s="55" t="s">
        <v>66</v>
      </c>
      <c r="F13" s="55" t="s">
        <v>66</v>
      </c>
      <c r="G13" s="55" t="s">
        <v>67</v>
      </c>
      <c r="H13" s="55" t="s">
        <v>67</v>
      </c>
      <c r="I13" s="55" t="s">
        <v>173</v>
      </c>
      <c r="J13" s="111" t="s">
        <v>174</v>
      </c>
    </row>
    <row r="14" spans="1:12" ht="13.5" thickTop="1">
      <c r="A14" s="42" t="s">
        <v>68</v>
      </c>
      <c r="B14" s="1" t="s">
        <v>91</v>
      </c>
      <c r="D14" s="122" t="s">
        <v>196</v>
      </c>
      <c r="E14" s="123">
        <v>9.9999999999999995E-8</v>
      </c>
      <c r="F14" s="123">
        <v>9.9999999999999995E-8</v>
      </c>
      <c r="G14" s="123">
        <v>10000</v>
      </c>
      <c r="H14" s="123">
        <v>10000</v>
      </c>
      <c r="I14" s="58" t="s">
        <v>160</v>
      </c>
      <c r="J14" s="68" t="s">
        <v>175</v>
      </c>
    </row>
    <row r="15" spans="1:12">
      <c r="A15" s="42" t="s">
        <v>69</v>
      </c>
      <c r="B15" t="s">
        <v>94</v>
      </c>
      <c r="D15" s="42" t="s">
        <v>180</v>
      </c>
      <c r="E15" s="58">
        <v>1</v>
      </c>
      <c r="F15" s="58">
        <v>30</v>
      </c>
      <c r="G15" s="58">
        <v>300</v>
      </c>
      <c r="H15" s="58">
        <v>300</v>
      </c>
      <c r="I15" s="58" t="s">
        <v>160</v>
      </c>
      <c r="J15" s="41">
        <v>1</v>
      </c>
    </row>
    <row r="16" spans="1:12">
      <c r="A16" s="42" t="s">
        <v>70</v>
      </c>
      <c r="B16" t="s">
        <v>95</v>
      </c>
      <c r="D16" s="42" t="s">
        <v>69</v>
      </c>
      <c r="E16" s="58">
        <v>50</v>
      </c>
      <c r="F16" s="58">
        <v>70</v>
      </c>
      <c r="G16" s="58">
        <v>300</v>
      </c>
      <c r="H16" s="58">
        <v>300</v>
      </c>
      <c r="I16" s="58" t="s">
        <v>160</v>
      </c>
      <c r="J16" s="68">
        <v>1</v>
      </c>
    </row>
    <row r="17" spans="1:10">
      <c r="A17" s="42" t="s">
        <v>71</v>
      </c>
      <c r="B17" t="s">
        <v>96</v>
      </c>
      <c r="D17" s="42" t="s">
        <v>70</v>
      </c>
      <c r="E17" s="58">
        <v>1</v>
      </c>
      <c r="F17" s="58">
        <v>20</v>
      </c>
      <c r="G17" s="58">
        <v>70</v>
      </c>
      <c r="H17" s="58">
        <v>200</v>
      </c>
      <c r="I17" s="58" t="s">
        <v>160</v>
      </c>
      <c r="J17" s="68" t="s">
        <v>175</v>
      </c>
    </row>
    <row r="18" spans="1:10">
      <c r="A18" s="42" t="s">
        <v>96</v>
      </c>
      <c r="D18" s="42" t="s">
        <v>71</v>
      </c>
      <c r="E18" s="58">
        <v>0.05</v>
      </c>
      <c r="F18" s="58">
        <v>3</v>
      </c>
      <c r="G18" s="58">
        <v>20</v>
      </c>
      <c r="H18" s="58">
        <v>20</v>
      </c>
      <c r="I18" s="58" t="s">
        <v>160</v>
      </c>
      <c r="J18" s="68" t="s">
        <v>175</v>
      </c>
    </row>
    <row r="19" spans="1:10">
      <c r="D19" s="42" t="s">
        <v>181</v>
      </c>
      <c r="E19" s="58">
        <v>2</v>
      </c>
      <c r="F19" s="58">
        <v>30</v>
      </c>
      <c r="G19" s="58">
        <v>200</v>
      </c>
      <c r="H19" s="58">
        <v>800</v>
      </c>
      <c r="I19" s="58" t="s">
        <v>160</v>
      </c>
      <c r="J19" s="41">
        <v>2</v>
      </c>
    </row>
    <row r="20" spans="1:10">
      <c r="D20" s="42" t="s">
        <v>182</v>
      </c>
      <c r="E20" s="58">
        <v>0.01</v>
      </c>
      <c r="F20" s="58">
        <v>1</v>
      </c>
      <c r="G20" s="58">
        <v>100</v>
      </c>
      <c r="H20" s="58">
        <v>300</v>
      </c>
      <c r="I20" s="58" t="s">
        <v>160</v>
      </c>
      <c r="J20" s="41">
        <v>3</v>
      </c>
    </row>
    <row r="21" spans="1:10">
      <c r="D21" s="42" t="s">
        <v>183</v>
      </c>
      <c r="E21" s="58">
        <v>0.01</v>
      </c>
      <c r="F21" s="58">
        <v>0.1</v>
      </c>
      <c r="G21" s="58">
        <v>30</v>
      </c>
      <c r="H21" s="58">
        <v>50</v>
      </c>
      <c r="I21" s="58" t="s">
        <v>160</v>
      </c>
      <c r="J21" s="41">
        <v>4</v>
      </c>
    </row>
    <row r="22" spans="1:10">
      <c r="D22" s="42" t="s">
        <v>72</v>
      </c>
      <c r="E22" s="58">
        <v>2.9999999999999997E-4</v>
      </c>
      <c r="F22" s="58">
        <v>1E-3</v>
      </c>
      <c r="G22" s="58">
        <v>0.1</v>
      </c>
      <c r="H22" s="58">
        <v>6</v>
      </c>
      <c r="I22" s="58" t="s">
        <v>160</v>
      </c>
      <c r="J22" s="41">
        <v>5</v>
      </c>
    </row>
    <row r="23" spans="1:10">
      <c r="D23" s="42" t="s">
        <v>73</v>
      </c>
      <c r="E23" s="58">
        <v>2.9999999999999999E-7</v>
      </c>
      <c r="F23" s="58">
        <v>3.0000000000000001E-3</v>
      </c>
      <c r="G23" s="58">
        <v>0.3</v>
      </c>
      <c r="H23" s="58">
        <v>0.6</v>
      </c>
      <c r="I23" s="58" t="s">
        <v>160</v>
      </c>
      <c r="J23" s="68" t="s">
        <v>175</v>
      </c>
    </row>
    <row r="24" spans="1:10">
      <c r="D24" s="42" t="s">
        <v>184</v>
      </c>
      <c r="E24" s="58">
        <v>0.01</v>
      </c>
      <c r="F24" s="58">
        <v>0.01</v>
      </c>
      <c r="G24" s="58">
        <v>1</v>
      </c>
      <c r="H24" s="58">
        <v>1</v>
      </c>
      <c r="I24" s="58" t="s">
        <v>160</v>
      </c>
      <c r="J24" s="41">
        <v>1</v>
      </c>
    </row>
    <row r="25" spans="1:10">
      <c r="D25" s="42" t="s">
        <v>74</v>
      </c>
      <c r="E25" s="58">
        <v>9.9999999999999995E-7</v>
      </c>
      <c r="F25" s="58">
        <v>1.0000000000000001E-5</v>
      </c>
      <c r="G25" s="58">
        <v>1E-4</v>
      </c>
      <c r="H25" s="58">
        <v>1E-3</v>
      </c>
      <c r="I25" s="58" t="s">
        <v>160</v>
      </c>
      <c r="J25" s="41" t="s">
        <v>176</v>
      </c>
    </row>
    <row r="26" spans="1:10">
      <c r="D26" s="42" t="s">
        <v>75</v>
      </c>
      <c r="E26" s="58">
        <v>1.9999999999999999E-7</v>
      </c>
      <c r="F26" s="58">
        <v>1.9999999999999999E-7</v>
      </c>
      <c r="G26" s="58">
        <v>5.9999999999999995E-4</v>
      </c>
      <c r="H26" s="58">
        <v>5.9999999999999995E-4</v>
      </c>
      <c r="I26" s="58" t="s">
        <v>161</v>
      </c>
      <c r="J26" s="41">
        <v>5</v>
      </c>
    </row>
    <row r="27" spans="1:10">
      <c r="D27" s="42" t="s">
        <v>76</v>
      </c>
      <c r="E27" s="58">
        <v>0.3</v>
      </c>
      <c r="F27" s="58">
        <v>10</v>
      </c>
      <c r="G27" s="58">
        <v>1000</v>
      </c>
      <c r="H27" s="58">
        <v>10000</v>
      </c>
      <c r="I27" s="58" t="s">
        <v>161</v>
      </c>
      <c r="J27" s="41" t="s">
        <v>188</v>
      </c>
    </row>
    <row r="28" spans="1:10">
      <c r="D28" s="42" t="s">
        <v>77</v>
      </c>
      <c r="E28" s="58">
        <v>0.3</v>
      </c>
      <c r="F28" s="58">
        <v>10</v>
      </c>
      <c r="G28" s="58">
        <v>1000</v>
      </c>
      <c r="H28" s="58">
        <v>6000</v>
      </c>
      <c r="I28" s="58" t="s">
        <v>161</v>
      </c>
      <c r="J28" s="41">
        <v>5</v>
      </c>
    </row>
    <row r="29" spans="1:10">
      <c r="D29" s="42" t="s">
        <v>78</v>
      </c>
      <c r="E29" s="58">
        <v>2.9999999999999997E-4</v>
      </c>
      <c r="F29" s="58">
        <v>4.0000000000000001E-3</v>
      </c>
      <c r="G29" s="58">
        <v>0.1</v>
      </c>
      <c r="H29" s="58">
        <v>2</v>
      </c>
      <c r="I29" s="58" t="s">
        <v>161</v>
      </c>
      <c r="J29" s="41">
        <v>5</v>
      </c>
    </row>
    <row r="30" spans="1:10">
      <c r="D30" s="42" t="s">
        <v>185</v>
      </c>
      <c r="E30" s="58">
        <v>1E-4</v>
      </c>
      <c r="F30" s="58">
        <v>1E-3</v>
      </c>
      <c r="G30" s="58">
        <v>1</v>
      </c>
      <c r="H30" s="58">
        <v>6</v>
      </c>
      <c r="I30" s="58" t="s">
        <v>162</v>
      </c>
      <c r="J30" s="41" t="s">
        <v>177</v>
      </c>
    </row>
    <row r="31" spans="1:10">
      <c r="D31" s="42" t="s">
        <v>186</v>
      </c>
      <c r="E31" s="58">
        <v>1E-3</v>
      </c>
      <c r="F31" s="58">
        <v>1</v>
      </c>
      <c r="G31" s="58">
        <v>10</v>
      </c>
      <c r="H31" s="58">
        <v>80</v>
      </c>
      <c r="I31" s="58" t="s">
        <v>162</v>
      </c>
      <c r="J31" s="41" t="s">
        <v>178</v>
      </c>
    </row>
    <row r="32" spans="1:10">
      <c r="D32" s="42" t="s">
        <v>79</v>
      </c>
      <c r="E32" s="58">
        <v>9.9999999999999995E-7</v>
      </c>
      <c r="F32" s="58">
        <v>1.0000000000000001E-5</v>
      </c>
      <c r="G32" s="58">
        <v>5.0000000000000001E-3</v>
      </c>
      <c r="H32" s="58">
        <v>0.04</v>
      </c>
      <c r="I32" s="58" t="s">
        <v>162</v>
      </c>
      <c r="J32" s="41">
        <v>6</v>
      </c>
    </row>
    <row r="33" spans="1:10">
      <c r="D33" s="42" t="s">
        <v>187</v>
      </c>
      <c r="E33" s="58">
        <v>3E-9</v>
      </c>
      <c r="F33" s="58">
        <v>9.9999999999999995E-7</v>
      </c>
      <c r="G33" s="58">
        <v>1.0000000000000001E-5</v>
      </c>
      <c r="H33" s="58">
        <v>3.0000000000000001E-5</v>
      </c>
      <c r="I33" s="58" t="s">
        <v>162</v>
      </c>
      <c r="J33" s="41" t="s">
        <v>190</v>
      </c>
    </row>
    <row r="34" spans="1:10">
      <c r="D34" s="42" t="s">
        <v>80</v>
      </c>
      <c r="E34" s="58">
        <v>9.9999999999999995E-8</v>
      </c>
      <c r="F34" s="58">
        <v>9.9999999999999995E-8</v>
      </c>
      <c r="G34" s="58">
        <v>6.0000000000000001E-3</v>
      </c>
      <c r="H34" s="58">
        <v>6.0000000000000001E-3</v>
      </c>
      <c r="I34" s="58" t="s">
        <v>162</v>
      </c>
      <c r="J34" s="41">
        <v>5</v>
      </c>
    </row>
    <row r="35" spans="1:10">
      <c r="D35" s="42" t="s">
        <v>81</v>
      </c>
      <c r="E35" s="58">
        <v>1E-8</v>
      </c>
      <c r="F35" s="58">
        <v>9.9999999999999995E-8</v>
      </c>
      <c r="G35" s="58">
        <v>1E-4</v>
      </c>
      <c r="H35" s="58">
        <v>1</v>
      </c>
      <c r="I35" s="58" t="s">
        <v>163</v>
      </c>
      <c r="J35" s="41">
        <v>7</v>
      </c>
    </row>
    <row r="36" spans="1:10">
      <c r="D36" s="42" t="s">
        <v>82</v>
      </c>
      <c r="E36" s="58">
        <v>0.1</v>
      </c>
      <c r="F36" s="58">
        <v>1</v>
      </c>
      <c r="G36" s="58">
        <v>100</v>
      </c>
      <c r="H36" s="58">
        <v>6000</v>
      </c>
      <c r="I36" s="58" t="s">
        <v>163</v>
      </c>
      <c r="J36" s="41">
        <v>5</v>
      </c>
    </row>
    <row r="37" spans="1:10">
      <c r="D37" s="42" t="s">
        <v>83</v>
      </c>
      <c r="E37" s="58">
        <v>1E-3</v>
      </c>
      <c r="F37" s="58">
        <v>0.05</v>
      </c>
      <c r="G37" s="58">
        <v>10</v>
      </c>
      <c r="H37" s="58">
        <v>100</v>
      </c>
      <c r="I37" s="58" t="s">
        <v>163</v>
      </c>
      <c r="J37" s="41">
        <v>1</v>
      </c>
    </row>
    <row r="38" spans="1:10">
      <c r="D38" s="42" t="s">
        <v>84</v>
      </c>
      <c r="E38" s="58">
        <v>0.1</v>
      </c>
      <c r="F38" s="58">
        <v>1</v>
      </c>
      <c r="G38" s="58">
        <v>10</v>
      </c>
      <c r="H38" s="58">
        <v>20</v>
      </c>
      <c r="I38" s="58" t="s">
        <v>163</v>
      </c>
      <c r="J38" s="41">
        <v>6</v>
      </c>
    </row>
    <row r="39" spans="1:10">
      <c r="D39" s="42" t="s">
        <v>85</v>
      </c>
      <c r="E39" s="58">
        <v>0.1</v>
      </c>
      <c r="F39" s="58">
        <v>0.1</v>
      </c>
      <c r="G39" s="58">
        <v>1</v>
      </c>
      <c r="H39" s="58">
        <v>1</v>
      </c>
      <c r="I39" s="58" t="s">
        <v>163</v>
      </c>
      <c r="J39" s="41">
        <v>6</v>
      </c>
    </row>
    <row r="40" spans="1:10">
      <c r="D40" s="42" t="s">
        <v>86</v>
      </c>
      <c r="E40" s="58">
        <v>0</v>
      </c>
      <c r="F40" s="58">
        <v>0.03</v>
      </c>
      <c r="G40" s="58">
        <v>0.1</v>
      </c>
      <c r="H40" s="58">
        <v>0.1</v>
      </c>
      <c r="I40" s="58" t="s">
        <v>163</v>
      </c>
      <c r="J40" s="41">
        <v>5</v>
      </c>
    </row>
    <row r="41" spans="1:10">
      <c r="D41" s="42" t="s">
        <v>179</v>
      </c>
      <c r="E41" s="58">
        <v>0</v>
      </c>
      <c r="F41" s="58">
        <v>8.9999999999999995E-9</v>
      </c>
      <c r="G41" s="58">
        <v>6.0000000000000002E-5</v>
      </c>
      <c r="H41" s="58">
        <v>6.0000000000000002E-5</v>
      </c>
      <c r="I41" s="58" t="s">
        <v>163</v>
      </c>
      <c r="J41" s="68" t="s">
        <v>175</v>
      </c>
    </row>
    <row r="42" spans="1:10" ht="13.5" thickBot="1">
      <c r="A42" s="55"/>
      <c r="B42" s="55"/>
      <c r="D42" s="42" t="s">
        <v>179</v>
      </c>
      <c r="E42" s="59">
        <v>0</v>
      </c>
      <c r="F42" s="59">
        <v>8.9999999999999995E-9</v>
      </c>
      <c r="G42" s="59">
        <v>6.0000000000000002E-5</v>
      </c>
      <c r="H42" s="59">
        <v>6.0000000000000002E-5</v>
      </c>
      <c r="I42" s="58"/>
    </row>
    <row r="43" spans="1:10" ht="13.5" thickTop="1">
      <c r="A43" s="57"/>
      <c r="B43" s="57"/>
      <c r="D43" s="57"/>
      <c r="E43" s="57"/>
      <c r="F43" s="57"/>
    </row>
    <row r="45" spans="1:10">
      <c r="D45" s="110" t="s">
        <v>164</v>
      </c>
    </row>
    <row r="46" spans="1:10">
      <c r="D46" s="110" t="s">
        <v>165</v>
      </c>
    </row>
    <row r="47" spans="1:10">
      <c r="D47" s="110" t="s">
        <v>166</v>
      </c>
    </row>
    <row r="48" spans="1:10">
      <c r="D48" s="110" t="s">
        <v>167</v>
      </c>
    </row>
    <row r="49" spans="4:4">
      <c r="D49" s="110" t="s">
        <v>168</v>
      </c>
    </row>
    <row r="50" spans="4:4">
      <c r="D50" s="110" t="s">
        <v>169</v>
      </c>
    </row>
    <row r="51" spans="4:4">
      <c r="D51" s="110" t="s">
        <v>170</v>
      </c>
    </row>
    <row r="52" spans="4:4">
      <c r="D52" s="110" t="s">
        <v>171</v>
      </c>
    </row>
    <row r="53" spans="4:4">
      <c r="D53" s="110" t="s">
        <v>172</v>
      </c>
    </row>
    <row r="54" spans="4:4">
      <c r="D54" s="110" t="s">
        <v>191</v>
      </c>
    </row>
  </sheetData>
  <mergeCells count="1">
    <mergeCell ref="A9:C9"/>
  </mergeCells>
  <phoneticPr fontId="2" type="noConversion"/>
  <dataValidations count="5">
    <dataValidation type="list" allowBlank="1" showInputMessage="1" showErrorMessage="1" sqref="D4">
      <formula1>$K$1:$K$5</formula1>
    </dataValidation>
    <dataValidation type="list" allowBlank="1" showInputMessage="1" showErrorMessage="1" sqref="D5">
      <formula1>$L$1:$L$4</formula1>
    </dataValidation>
    <dataValidation type="whole" allowBlank="1" showInputMessage="1" showErrorMessage="1" errorTitle="WRONG NUMBER" error="The number of points must be less than or equal to 100" promptTitle="PRINTED PAIRS" prompt="Specifies the number of time, water level pairs to be printed in the final output." sqref="D7">
      <formula1>1</formula1>
      <formula2>100</formula2>
    </dataValidation>
    <dataValidation type="decimal" allowBlank="1" showInputMessage="1" showErrorMessage="1" promptTitle="Fully penetrating cut-off" prompt="Partial penetration analysis (A&amp;B) used for screen/aquifer-thickness &lt; cut-off " sqref="D1">
      <formula1>0</formula1>
      <formula2>1</formula2>
    </dataValidation>
    <dataValidation type="decimal" showInputMessage="1" showErrorMessage="1" errorTitle="WRONG NUMBER" error="The number of points must be less than or equal to 100" promptTitle="SLUG DISCREPANCY" prompt="Maximum percent discrepancy between slug and observed displacement" sqref="D9">
      <formula1>0</formula1>
      <formula2>1</formula2>
    </dataValidation>
  </dataValidations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autoPageBreaks="0"/>
  </sheetPr>
  <dimension ref="A1:AB54"/>
  <sheetViews>
    <sheetView showGridLines="0" tabSelected="1" zoomScale="85" zoomScaleNormal="85" zoomScaleSheetLayoutView="100" workbookViewId="0"/>
  </sheetViews>
  <sheetFormatPr defaultRowHeight="12.75"/>
  <cols>
    <col min="1" max="1" width="19" customWidth="1"/>
    <col min="3" max="3" width="13.42578125" bestFit="1" customWidth="1"/>
    <col min="4" max="4" width="15.42578125" customWidth="1"/>
    <col min="6" max="6" width="10.140625" customWidth="1"/>
    <col min="9" max="12" width="9.140625" hidden="1" customWidth="1"/>
    <col min="13" max="13" width="5.7109375" hidden="1" customWidth="1"/>
    <col min="14" max="14" width="10.85546875" bestFit="1" customWidth="1"/>
    <col min="15" max="15" width="11" customWidth="1"/>
    <col min="16" max="16" width="9.85546875" style="54" customWidth="1"/>
    <col min="17" max="17" width="8.42578125" customWidth="1"/>
    <col min="18" max="18" width="9.140625" hidden="1" customWidth="1"/>
    <col min="19" max="19" width="10.140625" customWidth="1"/>
    <col min="20" max="20" width="11.7109375" customWidth="1"/>
    <col min="24" max="28" width="0" hidden="1" customWidth="1"/>
  </cols>
  <sheetData>
    <row r="1" spans="1:28" ht="18">
      <c r="A1" s="2"/>
      <c r="B1" s="2"/>
      <c r="C1" s="5" t="s">
        <v>0</v>
      </c>
      <c r="D1" s="125">
        <v>362734116510801</v>
      </c>
      <c r="E1" s="126"/>
      <c r="F1" s="15"/>
      <c r="G1" s="15"/>
      <c r="H1" s="15"/>
      <c r="I1" s="2" t="str">
        <f>'DEFAULT PROPERTIES and SETTINGS'!A13</f>
        <v>Annular Fill</v>
      </c>
      <c r="J1" s="2" t="str">
        <f>'DEFAULT PROPERTIES and SETTINGS'!B13</f>
        <v>GROUTS</v>
      </c>
      <c r="K1" s="2"/>
      <c r="L1" s="2" t="str">
        <f>'DEFAULT PROPERTIES and SETTINGS'!D13</f>
        <v>Aquifer Material</v>
      </c>
      <c r="M1" s="60" t="s">
        <v>113</v>
      </c>
      <c r="Y1">
        <f>IF(AA1&gt;0,AA1,1)</f>
        <v>1</v>
      </c>
      <c r="Z1">
        <f>IF(AB1&gt;DATA!E1,DATA!E1,OUTPUT!AB1)</f>
        <v>6</v>
      </c>
      <c r="AA1">
        <f>INT(DATA!E1/OUTPUT!Z1)</f>
        <v>1</v>
      </c>
      <c r="AB1">
        <f>'DEFAULT PROPERTIES and SETTINGS'!D7</f>
        <v>45</v>
      </c>
    </row>
    <row r="2" spans="1:28">
      <c r="A2" t="s">
        <v>198</v>
      </c>
      <c r="E2" s="1" t="s">
        <v>1</v>
      </c>
      <c r="F2" s="127" t="s">
        <v>199</v>
      </c>
      <c r="G2" s="13"/>
      <c r="H2" s="13"/>
      <c r="I2" t="str">
        <f>'DEFAULT PROPERTIES and SETTINGS'!A14</f>
        <v>Gravel</v>
      </c>
      <c r="J2" t="str">
        <f>'DEFAULT PROPERTIES and SETTINGS'!B14</f>
        <v>Bentonite</v>
      </c>
      <c r="L2" t="str">
        <f>'DEFAULT PROPERTIES and SETTINGS'!D14</f>
        <v>Volcanic</v>
      </c>
      <c r="O2" s="41"/>
      <c r="P2" s="65"/>
      <c r="T2" s="41"/>
      <c r="U2" s="41"/>
    </row>
    <row r="3" spans="1:28" ht="15">
      <c r="B3" s="6" t="s">
        <v>2</v>
      </c>
      <c r="E3" s="1" t="s">
        <v>3</v>
      </c>
      <c r="F3" s="128">
        <f>DATA!D11</f>
        <v>39511.668055555601</v>
      </c>
      <c r="G3" s="13"/>
      <c r="H3" s="13"/>
      <c r="I3" t="str">
        <f>'DEFAULT PROPERTIES and SETTINGS'!A15</f>
        <v>Coarse Sand</v>
      </c>
      <c r="J3" t="str">
        <f>'DEFAULT PROPERTIES and SETTINGS'!B15</f>
        <v>Cement</v>
      </c>
      <c r="L3" t="str">
        <f>'DEFAULT PROPERTIES and SETTINGS'!D15</f>
        <v>Sand and Gravel Mixes</v>
      </c>
      <c r="M3" t="s">
        <v>98</v>
      </c>
      <c r="N3" s="41"/>
      <c r="O3" s="41"/>
      <c r="P3" s="65"/>
      <c r="S3" s="41"/>
      <c r="T3" s="41"/>
      <c r="U3" s="41"/>
      <c r="X3" t="str">
        <f>COMPUTATION!B1</f>
        <v>Inch</v>
      </c>
    </row>
    <row r="4" spans="1:28">
      <c r="A4" s="27" t="s">
        <v>4</v>
      </c>
      <c r="B4" s="28"/>
      <c r="C4" s="29"/>
      <c r="E4" s="1" t="s">
        <v>5</v>
      </c>
      <c r="F4" s="129">
        <f>DATA!J11</f>
        <v>39511.668055555601</v>
      </c>
      <c r="G4" s="13"/>
      <c r="H4" s="13"/>
      <c r="I4" t="str">
        <f>'DEFAULT PROPERTIES and SETTINGS'!A16</f>
        <v>Medium Sand</v>
      </c>
      <c r="J4" t="str">
        <f>'DEFAULT PROPERTIES and SETTINGS'!B16</f>
        <v>Backfill</v>
      </c>
      <c r="L4" t="str">
        <f>'DEFAULT PROPERTIES and SETTINGS'!D16</f>
        <v>Coarse Sand</v>
      </c>
      <c r="M4">
        <v>1</v>
      </c>
      <c r="N4" s="68"/>
      <c r="O4" s="63"/>
      <c r="S4" s="68"/>
      <c r="T4" s="63"/>
      <c r="U4" s="54"/>
      <c r="X4" t="str">
        <f>COMPUTATION!B2</f>
        <v>Feet</v>
      </c>
    </row>
    <row r="5" spans="1:28" ht="15.75">
      <c r="A5" s="30" t="s">
        <v>6</v>
      </c>
      <c r="B5" s="14">
        <v>4</v>
      </c>
      <c r="C5" s="31" t="s">
        <v>120</v>
      </c>
      <c r="I5" t="str">
        <f>'DEFAULT PROPERTIES and SETTINGS'!A17</f>
        <v>Fine Sand</v>
      </c>
      <c r="J5" t="str">
        <f>'DEFAULT PROPERTIES and SETTINGS'!B17</f>
        <v>Open Hole</v>
      </c>
      <c r="L5" t="str">
        <f>'DEFAULT PROPERTIES and SETTINGS'!D17</f>
        <v>Medium Sand</v>
      </c>
      <c r="M5">
        <f>M4+1</f>
        <v>2</v>
      </c>
      <c r="N5" s="68"/>
      <c r="O5" s="63"/>
      <c r="S5" s="68"/>
      <c r="T5" s="63"/>
      <c r="U5" s="54"/>
      <c r="X5" t="str">
        <f>COMPUTATION!B3</f>
        <v>Meter</v>
      </c>
    </row>
    <row r="6" spans="1:28" ht="15.75">
      <c r="A6" s="30" t="s">
        <v>7</v>
      </c>
      <c r="B6" s="14">
        <v>6</v>
      </c>
      <c r="C6" s="31" t="s">
        <v>120</v>
      </c>
      <c r="I6" t="str">
        <f>'DEFAULT PROPERTIES and SETTINGS'!A18</f>
        <v>Open Hole</v>
      </c>
      <c r="J6">
        <f>'DEFAULT PROPERTIES and SETTINGS'!B18</f>
        <v>0</v>
      </c>
      <c r="L6" t="str">
        <f>'DEFAULT PROPERTIES and SETTINGS'!D18</f>
        <v>Fine Sand</v>
      </c>
      <c r="M6">
        <f t="shared" ref="M6:M11" si="0">M5+1</f>
        <v>3</v>
      </c>
      <c r="N6" s="68"/>
      <c r="O6" s="63"/>
      <c r="S6" s="68"/>
      <c r="T6" s="63"/>
      <c r="U6" s="54"/>
      <c r="X6" t="str">
        <f>COMPUTATION!B4</f>
        <v>cm</v>
      </c>
    </row>
    <row r="7" spans="1:28" ht="16.899999999999999" customHeight="1">
      <c r="A7" s="30" t="s">
        <v>8</v>
      </c>
      <c r="B7" s="14">
        <v>20</v>
      </c>
      <c r="C7" s="31" t="s">
        <v>121</v>
      </c>
      <c r="H7" t="s">
        <v>9</v>
      </c>
      <c r="I7">
        <f>'DEFAULT PROPERTIES and SETTINGS'!A19</f>
        <v>0</v>
      </c>
      <c r="J7">
        <f>'DEFAULT PROPERTIES and SETTINGS'!B19</f>
        <v>0</v>
      </c>
      <c r="L7" t="str">
        <f>'DEFAULT PROPERTIES and SETTINGS'!D19</f>
        <v>Gulf Coast Aquifer Systems (6603 values)</v>
      </c>
      <c r="M7">
        <f t="shared" si="0"/>
        <v>4</v>
      </c>
      <c r="N7" s="68"/>
      <c r="O7" s="63"/>
      <c r="S7" s="68"/>
      <c r="T7" s="63"/>
      <c r="U7" s="54"/>
      <c r="X7" t="str">
        <f>COMPUTATION!B5</f>
        <v>mm</v>
      </c>
    </row>
    <row r="8" spans="1:28">
      <c r="A8" s="32"/>
      <c r="B8" s="33"/>
      <c r="C8" s="31"/>
      <c r="I8">
        <f>'DEFAULT PROPERTIES and SETTINGS'!A20</f>
        <v>0</v>
      </c>
      <c r="J8">
        <f>'DEFAULT PROPERTIES and SETTINGS'!B20</f>
        <v>0</v>
      </c>
      <c r="L8" t="str">
        <f>'DEFAULT PROPERTIES and SETTINGS'!D20</f>
        <v>Stream Terrace Deposit, Fort Worth, Texas (59 values)</v>
      </c>
      <c r="M8">
        <f t="shared" si="0"/>
        <v>5</v>
      </c>
      <c r="N8" s="68"/>
      <c r="O8" s="63"/>
      <c r="S8" s="68"/>
      <c r="T8" s="63"/>
      <c r="U8" s="54"/>
    </row>
    <row r="9" spans="1:28">
      <c r="A9" s="34" t="s">
        <v>10</v>
      </c>
      <c r="B9" s="15"/>
      <c r="C9" s="35"/>
      <c r="I9">
        <f>'DEFAULT PROPERTIES and SETTINGS'!A21</f>
        <v>0</v>
      </c>
      <c r="J9">
        <f>'DEFAULT PROPERTIES and SETTINGS'!B21</f>
        <v>0</v>
      </c>
      <c r="L9" t="str">
        <f>'DEFAULT PROPERTIES and SETTINGS'!D21</f>
        <v>Surficial Aquifer, central Florida (fine sand and silt, 55 values)</v>
      </c>
      <c r="M9">
        <f t="shared" si="0"/>
        <v>6</v>
      </c>
      <c r="N9" s="68"/>
      <c r="O9" s="63"/>
      <c r="S9" s="68"/>
      <c r="T9" s="63"/>
      <c r="U9" s="54"/>
    </row>
    <row r="10" spans="1:28">
      <c r="A10" s="30" t="s">
        <v>11</v>
      </c>
      <c r="B10" s="14">
        <v>56</v>
      </c>
      <c r="C10" s="31" t="str">
        <f>C7</f>
        <v>Feet</v>
      </c>
      <c r="I10">
        <f>'DEFAULT PROPERTIES and SETTINGS'!A22</f>
        <v>0</v>
      </c>
      <c r="J10">
        <f>'DEFAULT PROPERTIES and SETTINGS'!B22</f>
        <v>0</v>
      </c>
      <c r="L10" t="str">
        <f>'DEFAULT PROPERTIES and SETTINGS'!D22</f>
        <v>Silt, Loess</v>
      </c>
      <c r="M10">
        <f t="shared" si="0"/>
        <v>7</v>
      </c>
      <c r="N10" s="68"/>
      <c r="O10" s="63"/>
      <c r="S10" s="68"/>
      <c r="T10" s="63"/>
      <c r="U10" s="54"/>
    </row>
    <row r="11" spans="1:28" ht="18" customHeight="1">
      <c r="A11" s="30" t="s">
        <v>12</v>
      </c>
      <c r="B11" s="14">
        <v>480</v>
      </c>
      <c r="C11" s="31" t="str">
        <f>C10</f>
        <v>Feet</v>
      </c>
      <c r="I11">
        <f>'DEFAULT PROPERTIES and SETTINGS'!A23</f>
        <v>0</v>
      </c>
      <c r="J11">
        <f>'DEFAULT PROPERTIES and SETTINGS'!B23</f>
        <v>0</v>
      </c>
      <c r="L11" t="str">
        <f>'DEFAULT PROPERTIES and SETTINGS'!D23</f>
        <v>Till</v>
      </c>
      <c r="M11">
        <f t="shared" si="0"/>
        <v>8</v>
      </c>
      <c r="N11" s="68"/>
      <c r="O11" s="63"/>
      <c r="S11" s="68"/>
      <c r="T11" s="63"/>
      <c r="U11" s="54"/>
    </row>
    <row r="12" spans="1:28">
      <c r="A12" s="36" t="s">
        <v>13</v>
      </c>
      <c r="B12" s="14">
        <v>600</v>
      </c>
      <c r="C12" s="31" t="str">
        <f>C11</f>
        <v>Feet</v>
      </c>
      <c r="I12">
        <f>'DEFAULT PROPERTIES and SETTINGS'!A24</f>
        <v>0</v>
      </c>
      <c r="J12">
        <f>'DEFAULT PROPERTIES and SETTINGS'!B24</f>
        <v>0</v>
      </c>
      <c r="L12" t="str">
        <f>'DEFAULT PROPERTIES and SETTINGS'!D24</f>
        <v>Clay soils (surface)</v>
      </c>
      <c r="M12">
        <f t="shared" ref="M12:M33" si="1">M11+1</f>
        <v>9</v>
      </c>
      <c r="N12" s="68"/>
      <c r="O12" s="63"/>
      <c r="S12" s="68"/>
      <c r="T12" s="63"/>
      <c r="U12" s="54"/>
    </row>
    <row r="13" spans="1:28">
      <c r="A13" s="32"/>
      <c r="B13" s="33"/>
      <c r="C13" s="31"/>
      <c r="I13">
        <f>'DEFAULT PROPERTIES and SETTINGS'!A25</f>
        <v>0</v>
      </c>
      <c r="J13">
        <f>'DEFAULT PROPERTIES and SETTINGS'!B25</f>
        <v>0</v>
      </c>
      <c r="L13" t="str">
        <f>'DEFAULT PROPERTIES and SETTINGS'!D25</f>
        <v>Clay</v>
      </c>
      <c r="M13">
        <f t="shared" si="1"/>
        <v>10</v>
      </c>
      <c r="N13" s="68"/>
      <c r="O13" s="63"/>
      <c r="S13" s="68"/>
      <c r="T13" s="63"/>
      <c r="U13" s="54"/>
    </row>
    <row r="14" spans="1:28">
      <c r="A14" s="34" t="s">
        <v>14</v>
      </c>
      <c r="B14" s="15"/>
      <c r="C14" s="35"/>
      <c r="I14">
        <f>'DEFAULT PROPERTIES and SETTINGS'!A26</f>
        <v>0</v>
      </c>
      <c r="J14">
        <f>'DEFAULT PROPERTIES and SETTINGS'!B26</f>
        <v>0</v>
      </c>
      <c r="L14" t="str">
        <f>'DEFAULT PROPERTIES and SETTINGS'!D26</f>
        <v>Unweathered Marine Clay</v>
      </c>
      <c r="M14">
        <f t="shared" si="1"/>
        <v>11</v>
      </c>
      <c r="N14" s="68"/>
      <c r="O14" s="63"/>
      <c r="S14" s="68"/>
      <c r="T14" s="63"/>
      <c r="U14" s="54"/>
    </row>
    <row r="15" spans="1:28">
      <c r="A15" s="30" t="s">
        <v>15</v>
      </c>
      <c r="B15" s="14" t="s">
        <v>68</v>
      </c>
      <c r="C15" s="31"/>
      <c r="I15">
        <f>'DEFAULT PROPERTIES and SETTINGS'!A27</f>
        <v>0</v>
      </c>
      <c r="J15">
        <f>'DEFAULT PROPERTIES and SETTINGS'!B27</f>
        <v>0</v>
      </c>
      <c r="L15" t="str">
        <f>'DEFAULT PROPERTIES and SETTINGS'!D27</f>
        <v>Karst</v>
      </c>
      <c r="M15">
        <f t="shared" si="1"/>
        <v>12</v>
      </c>
      <c r="N15" s="68"/>
      <c r="O15" s="63"/>
      <c r="S15" s="68"/>
      <c r="T15" s="63"/>
      <c r="U15" s="54"/>
    </row>
    <row r="16" spans="1:28">
      <c r="A16" s="36" t="s">
        <v>16</v>
      </c>
      <c r="B16" s="15" t="s">
        <v>91</v>
      </c>
      <c r="C16" s="35"/>
      <c r="I16">
        <f>'DEFAULT PROPERTIES and SETTINGS'!A28</f>
        <v>0</v>
      </c>
      <c r="J16">
        <f>'DEFAULT PROPERTIES and SETTINGS'!B28</f>
        <v>0</v>
      </c>
      <c r="L16" t="str">
        <f>'DEFAULT PROPERTIES and SETTINGS'!D28</f>
        <v>Reef Limestone</v>
      </c>
      <c r="M16">
        <f t="shared" si="1"/>
        <v>13</v>
      </c>
      <c r="N16" s="68"/>
      <c r="O16" s="63"/>
      <c r="S16" s="68"/>
      <c r="T16" s="63"/>
      <c r="U16" s="54"/>
    </row>
    <row r="17" spans="1:21">
      <c r="A17" s="49"/>
      <c r="B17" s="50"/>
      <c r="C17" s="51"/>
      <c r="I17">
        <f>'DEFAULT PROPERTIES and SETTINGS'!A29</f>
        <v>0</v>
      </c>
      <c r="J17">
        <f>'DEFAULT PROPERTIES and SETTINGS'!B29</f>
        <v>0</v>
      </c>
      <c r="L17" t="str">
        <f>'DEFAULT PROPERTIES and SETTINGS'!D29</f>
        <v>Limestone, Dolomite</v>
      </c>
      <c r="M17">
        <f t="shared" si="1"/>
        <v>14</v>
      </c>
      <c r="N17" s="68"/>
      <c r="O17" s="63"/>
      <c r="S17" s="68"/>
      <c r="T17" s="63"/>
      <c r="U17" s="54"/>
    </row>
    <row r="18" spans="1:21">
      <c r="A18" s="48" t="s">
        <v>97</v>
      </c>
      <c r="B18" s="138" t="s">
        <v>196</v>
      </c>
      <c r="C18" s="139"/>
      <c r="I18">
        <f>'DEFAULT PROPERTIES and SETTINGS'!A30</f>
        <v>0</v>
      </c>
      <c r="J18">
        <f>'DEFAULT PROPERTIES and SETTINGS'!B30</f>
        <v>0</v>
      </c>
      <c r="L18" t="str">
        <f>'DEFAULT PROPERTIES and SETTINGS'!D30</f>
        <v>Fine-Grained Sandstone</v>
      </c>
      <c r="M18">
        <f t="shared" si="1"/>
        <v>15</v>
      </c>
      <c r="S18" s="68"/>
      <c r="T18" s="63"/>
      <c r="U18" s="54"/>
    </row>
    <row r="19" spans="1:21">
      <c r="I19">
        <f>'DEFAULT PROPERTIES and SETTINGS'!A31</f>
        <v>0</v>
      </c>
      <c r="J19">
        <f>'DEFAULT PROPERTIES and SETTINGS'!B31</f>
        <v>0</v>
      </c>
      <c r="L19" t="str">
        <f>'DEFAULT PROPERTIES and SETTINGS'!D31</f>
        <v>Medium-Grained Sandstone</v>
      </c>
      <c r="M19">
        <f t="shared" si="1"/>
        <v>16</v>
      </c>
      <c r="S19" s="68"/>
      <c r="T19" s="63"/>
      <c r="U19" s="54"/>
    </row>
    <row r="20" spans="1:21" ht="15">
      <c r="A20" s="8"/>
      <c r="B20" s="9" t="s">
        <v>17</v>
      </c>
      <c r="C20" s="8"/>
      <c r="I20">
        <f>'DEFAULT PROPERTIES and SETTINGS'!A32</f>
        <v>0</v>
      </c>
      <c r="J20">
        <f>'DEFAULT PROPERTIES and SETTINGS'!B32</f>
        <v>0</v>
      </c>
      <c r="L20" t="str">
        <f>'DEFAULT PROPERTIES and SETTINGS'!D32</f>
        <v>Siltstone</v>
      </c>
      <c r="M20">
        <f t="shared" si="1"/>
        <v>17</v>
      </c>
      <c r="S20" s="68"/>
      <c r="T20" s="63"/>
      <c r="U20" s="54"/>
    </row>
    <row r="21" spans="1:21" ht="15.75">
      <c r="A21" s="10" t="s">
        <v>18</v>
      </c>
      <c r="B21" s="67">
        <f>COMPUTATION!B24</f>
        <v>20</v>
      </c>
      <c r="C21" s="67" t="str">
        <f>COMPUTATION!C24</f>
        <v>Feet</v>
      </c>
      <c r="I21">
        <f>'DEFAULT PROPERTIES and SETTINGS'!A33</f>
        <v>0</v>
      </c>
      <c r="J21">
        <f>'DEFAULT PROPERTIES and SETTINGS'!B33</f>
        <v>0</v>
      </c>
      <c r="L21" t="str">
        <f>'DEFAULT PROPERTIES and SETTINGS'!D33</f>
        <v>Claystone</v>
      </c>
      <c r="M21">
        <f t="shared" si="1"/>
        <v>18</v>
      </c>
      <c r="S21" s="68"/>
      <c r="T21" s="63"/>
      <c r="U21" s="54"/>
    </row>
    <row r="22" spans="1:21">
      <c r="A22" s="10" t="s">
        <v>20</v>
      </c>
      <c r="B22" s="67">
        <f>COMPUTATION!B25</f>
        <v>544</v>
      </c>
      <c r="C22" s="67" t="str">
        <f>COMPUTATION!C25</f>
        <v>Feet</v>
      </c>
      <c r="I22">
        <f>'DEFAULT PROPERTIES and SETTINGS'!A34</f>
        <v>0</v>
      </c>
      <c r="J22">
        <f>'DEFAULT PROPERTIES and SETTINGS'!B34</f>
        <v>0</v>
      </c>
      <c r="L22" t="str">
        <f>'DEFAULT PROPERTIES and SETTINGS'!D34</f>
        <v>Anhydrite</v>
      </c>
      <c r="M22">
        <f t="shared" si="1"/>
        <v>19</v>
      </c>
      <c r="S22" s="68"/>
      <c r="T22" s="63"/>
      <c r="U22" s="54"/>
    </row>
    <row r="23" spans="1:21">
      <c r="A23" s="10" t="s">
        <v>21</v>
      </c>
      <c r="B23" s="67">
        <f>COMPUTATION!B26</f>
        <v>444</v>
      </c>
      <c r="C23" s="67" t="str">
        <f>COMPUTATION!C26</f>
        <v>Feet</v>
      </c>
      <c r="I23">
        <f>'DEFAULT PROPERTIES and SETTINGS'!A35</f>
        <v>0</v>
      </c>
      <c r="J23">
        <f>'DEFAULT PROPERTIES and SETTINGS'!B35</f>
        <v>0</v>
      </c>
      <c r="L23" t="str">
        <f>'DEFAULT PROPERTIES and SETTINGS'!D35</f>
        <v>Shale</v>
      </c>
      <c r="M23">
        <f t="shared" si="1"/>
        <v>20</v>
      </c>
      <c r="S23" s="68"/>
      <c r="T23" s="63"/>
      <c r="U23" s="54"/>
    </row>
    <row r="24" spans="1:21" ht="15.75">
      <c r="A24" s="10" t="s">
        <v>22</v>
      </c>
      <c r="B24" s="11">
        <f>COMPUTATION!C46</f>
        <v>80</v>
      </c>
      <c r="C24" s="7"/>
      <c r="I24">
        <f>'DEFAULT PROPERTIES and SETTINGS'!A36</f>
        <v>0</v>
      </c>
      <c r="J24">
        <f>'DEFAULT PROPERTIES and SETTINGS'!B36</f>
        <v>0</v>
      </c>
      <c r="L24" t="str">
        <f>'DEFAULT PROPERTIES and SETTINGS'!D36</f>
        <v>Permeable Basalt</v>
      </c>
      <c r="M24">
        <f t="shared" si="1"/>
        <v>21</v>
      </c>
      <c r="N24" s="130" t="s">
        <v>200</v>
      </c>
      <c r="O24" s="130" t="s">
        <v>199</v>
      </c>
      <c r="S24" s="68"/>
      <c r="T24" s="63"/>
      <c r="U24" s="54"/>
    </row>
    <row r="25" spans="1:21" ht="15.75">
      <c r="A25" s="17" t="s">
        <v>152</v>
      </c>
      <c r="B25" s="11">
        <f>COMPUTATION!B29</f>
        <v>3</v>
      </c>
      <c r="C25" s="7" t="str">
        <f>'DEFAULT PROPERTIES and SETTINGS'!$D$4</f>
        <v>Feet</v>
      </c>
      <c r="I25">
        <f>'DEFAULT PROPERTIES and SETTINGS'!A37</f>
        <v>0</v>
      </c>
      <c r="J25">
        <f>'DEFAULT PROPERTIES and SETTINGS'!B37</f>
        <v>0</v>
      </c>
      <c r="L25" t="str">
        <f>'DEFAULT PROPERTIES and SETTINGS'!D37</f>
        <v>Fractured Igneous and Metamorphic Rock</v>
      </c>
      <c r="M25">
        <f t="shared" si="1"/>
        <v>22</v>
      </c>
      <c r="N25" s="131">
        <v>39511.668055555601</v>
      </c>
      <c r="O25" s="132">
        <v>59.5</v>
      </c>
      <c r="S25" s="68"/>
      <c r="T25" s="63"/>
      <c r="U25" s="54"/>
    </row>
    <row r="26" spans="1:21" ht="15.75">
      <c r="A26" s="17" t="s">
        <v>147</v>
      </c>
      <c r="B26" s="54">
        <f>COMPUTATION!G15</f>
        <v>1.5625</v>
      </c>
      <c r="C26" t="str">
        <f>C25</f>
        <v>Feet</v>
      </c>
      <c r="I26">
        <f>'DEFAULT PROPERTIES and SETTINGS'!A38</f>
        <v>0</v>
      </c>
      <c r="J26">
        <f>'DEFAULT PROPERTIES and SETTINGS'!B38</f>
        <v>0</v>
      </c>
      <c r="L26" t="str">
        <f>'DEFAULT PROPERTIES and SETTINGS'!D38</f>
        <v>Weathered Granite</v>
      </c>
      <c r="M26">
        <f t="shared" si="1"/>
        <v>23</v>
      </c>
      <c r="N26" s="131">
        <v>39517.954861111102</v>
      </c>
      <c r="O26" s="132">
        <v>58.48</v>
      </c>
      <c r="S26" s="68"/>
      <c r="T26" s="63"/>
      <c r="U26" s="54"/>
    </row>
    <row r="27" spans="1:21" ht="15.75">
      <c r="A27" s="8" t="s">
        <v>26</v>
      </c>
      <c r="B27" s="8"/>
      <c r="C27" s="8"/>
      <c r="I27">
        <f>'DEFAULT PROPERTIES and SETTINGS'!A39</f>
        <v>0</v>
      </c>
      <c r="J27">
        <f>'DEFAULT PROPERTIES and SETTINGS'!B39</f>
        <v>0</v>
      </c>
      <c r="L27" t="str">
        <f>'DEFAULT PROPERTIES and SETTINGS'!D39</f>
        <v>Weathered Gabbro</v>
      </c>
      <c r="M27">
        <f t="shared" si="1"/>
        <v>24</v>
      </c>
      <c r="N27" s="131">
        <v>39539.744444444397</v>
      </c>
      <c r="O27" s="132">
        <v>57.37</v>
      </c>
      <c r="S27" s="68"/>
      <c r="T27" s="63"/>
      <c r="U27" s="54"/>
    </row>
    <row r="28" spans="1:21" ht="15">
      <c r="A28" s="10" t="str">
        <f>IF($B$23/$B$22&lt;'DEFAULT PROPERTIES and SETTINGS'!$D$1,COMPUTATION!B37,"")</f>
        <v>Partial  penetrate A =</v>
      </c>
      <c r="B28" s="37">
        <f>IF($B$23/$B$22&lt;'DEFAULT PROPERTIES and SETTINGS'!$D$1,COMPUTATION!C37,"")</f>
        <v>3.9800872214067509</v>
      </c>
      <c r="I28">
        <f>'DEFAULT PROPERTIES and SETTINGS'!A40</f>
        <v>0</v>
      </c>
      <c r="J28">
        <f>'DEFAULT PROPERTIES and SETTINGS'!B40</f>
        <v>0</v>
      </c>
      <c r="L28" t="str">
        <f>'DEFAULT PROPERTIES and SETTINGS'!D40</f>
        <v>Basalt</v>
      </c>
      <c r="M28">
        <f t="shared" si="1"/>
        <v>25</v>
      </c>
      <c r="N28" s="131">
        <v>39568.762499999997</v>
      </c>
      <c r="O28" s="132">
        <v>56.65</v>
      </c>
      <c r="S28" s="68"/>
      <c r="T28" s="63"/>
      <c r="U28" s="54"/>
    </row>
    <row r="29" spans="1:21" ht="15">
      <c r="A29" s="10" t="str">
        <f>IF($B$23/$B$22&lt;'DEFAULT PROPERTIES and SETTINGS'!$D$1,COMPUTATION!B38,"")</f>
        <v>B =</v>
      </c>
      <c r="B29" s="37">
        <f>IF($B$23/$B$22&lt;'DEFAULT PROPERTIES and SETTINGS'!$D$1,COMPUTATION!C38,"")</f>
        <v>0.65756159505073497</v>
      </c>
      <c r="C29" s="7"/>
      <c r="I29">
        <f>'DEFAULT PROPERTIES and SETTINGS'!A41</f>
        <v>0</v>
      </c>
      <c r="J29">
        <f>'DEFAULT PROPERTIES and SETTINGS'!B41</f>
        <v>0</v>
      </c>
      <c r="L29" t="str">
        <f>'DEFAULT PROPERTIES and SETTINGS'!D41</f>
        <v xml:space="preserve">Unfractured Igneous and Metamorphic Rock </v>
      </c>
      <c r="M29">
        <f t="shared" si="1"/>
        <v>26</v>
      </c>
      <c r="N29" s="131">
        <v>39597.6027777778</v>
      </c>
      <c r="O29" s="132">
        <v>56.57</v>
      </c>
      <c r="S29" s="68"/>
      <c r="T29" s="63"/>
      <c r="U29" s="54"/>
    </row>
    <row r="30" spans="1:21" ht="15">
      <c r="A30" s="10" t="str">
        <f>IF($B$23/$B$22&lt;'DEFAULT PROPERTIES and SETTINGS'!$D$1,"",COMPUTATION!B39)</f>
        <v/>
      </c>
      <c r="B30" s="37" t="str">
        <f>IF($B$23/$B$22&lt;'DEFAULT PROPERTIES and SETTINGS'!$D$1,"",COMPUTATION!C39)</f>
        <v/>
      </c>
      <c r="C30" s="7"/>
      <c r="I30">
        <f>'DEFAULT PROPERTIES and SETTINGS'!A42</f>
        <v>0</v>
      </c>
      <c r="J30">
        <f>'DEFAULT PROPERTIES and SETTINGS'!B42</f>
        <v>0</v>
      </c>
      <c r="L30" t="str">
        <f>'DEFAULT PROPERTIES and SETTINGS'!D42</f>
        <v xml:space="preserve">Unfractured Igneous and Metamorphic Rock </v>
      </c>
      <c r="M30">
        <f t="shared" si="1"/>
        <v>27</v>
      </c>
      <c r="N30" s="131">
        <v>39626.751388888901</v>
      </c>
      <c r="O30" s="132">
        <v>55.97</v>
      </c>
      <c r="S30" s="68"/>
      <c r="T30" s="63"/>
      <c r="U30" s="54"/>
    </row>
    <row r="31" spans="1:21" ht="15">
      <c r="A31" s="10" t="s">
        <v>32</v>
      </c>
      <c r="B31" s="37">
        <f>COMPUTATION!C49</f>
        <v>4.0647890087709939</v>
      </c>
      <c r="C31" s="7"/>
      <c r="M31">
        <f t="shared" si="1"/>
        <v>28</v>
      </c>
      <c r="N31" s="131">
        <v>39658.788194444402</v>
      </c>
      <c r="O31" s="132">
        <v>56.49</v>
      </c>
      <c r="S31" s="68"/>
      <c r="T31" s="63"/>
      <c r="U31" s="54"/>
    </row>
    <row r="32" spans="1:21" ht="15">
      <c r="A32" s="10" t="s">
        <v>33</v>
      </c>
      <c r="B32" s="11">
        <f>COMPUTATION!C50</f>
        <v>14.563154108675461</v>
      </c>
      <c r="C32" s="7" t="str">
        <f>'DEFAULT PROPERTIES and SETTINGS'!$D$4</f>
        <v>Feet</v>
      </c>
      <c r="M32">
        <f t="shared" si="1"/>
        <v>29</v>
      </c>
      <c r="N32" s="131">
        <v>39688.774305555598</v>
      </c>
      <c r="O32" s="132">
        <v>56.41</v>
      </c>
      <c r="S32" s="68"/>
      <c r="T32" s="63"/>
      <c r="U32" s="54"/>
    </row>
    <row r="33" spans="1:21" ht="15">
      <c r="A33" s="7"/>
      <c r="B33" s="7"/>
      <c r="C33" s="7"/>
      <c r="M33">
        <f t="shared" si="1"/>
        <v>30</v>
      </c>
      <c r="N33" s="131">
        <v>39720.786805555603</v>
      </c>
      <c r="O33" s="132">
        <v>56.48</v>
      </c>
      <c r="S33" s="68"/>
      <c r="T33" s="63"/>
      <c r="U33" s="54"/>
    </row>
    <row r="34" spans="1:21" ht="15.75">
      <c r="A34" s="10" t="s">
        <v>35</v>
      </c>
      <c r="B34">
        <f>COMPUTATION!C52/86400</f>
        <v>2.3148148148148148E-7</v>
      </c>
      <c r="C34" s="7" t="s">
        <v>36</v>
      </c>
      <c r="M34">
        <f t="shared" ref="M34:M53" si="2">M33+1</f>
        <v>31</v>
      </c>
      <c r="N34" s="131">
        <v>39721.839583333298</v>
      </c>
      <c r="O34" s="132">
        <v>56.5</v>
      </c>
      <c r="S34" s="68"/>
      <c r="T34" s="63"/>
      <c r="U34" s="54"/>
    </row>
    <row r="35" spans="1:21" ht="15.75">
      <c r="A35" s="38" t="s">
        <v>38</v>
      </c>
      <c r="B35" s="69">
        <f>COMPUTATION!C54</f>
        <v>4320000</v>
      </c>
      <c r="C35" s="8" t="s">
        <v>39</v>
      </c>
      <c r="M35">
        <f t="shared" si="2"/>
        <v>32</v>
      </c>
      <c r="N35" s="131">
        <v>39755.856249999997</v>
      </c>
      <c r="O35" s="132">
        <v>56.45</v>
      </c>
      <c r="S35" s="68"/>
      <c r="T35" s="63"/>
      <c r="U35" s="54"/>
    </row>
    <row r="36" spans="1:21" ht="15">
      <c r="A36" s="134" t="str">
        <f>COMPUTATION!A65</f>
        <v xml:space="preserve">Input is consistent.  </v>
      </c>
      <c r="B36" s="135"/>
      <c r="C36" s="135"/>
      <c r="M36">
        <f t="shared" si="2"/>
        <v>33</v>
      </c>
      <c r="N36" s="131">
        <v>39783.654861111099</v>
      </c>
      <c r="O36" s="132">
        <v>56.5</v>
      </c>
      <c r="S36" s="68"/>
      <c r="T36" s="63"/>
      <c r="U36" s="54"/>
    </row>
    <row r="37" spans="1:21" ht="15.75" thickBot="1">
      <c r="A37" s="136"/>
      <c r="B37" s="136"/>
      <c r="C37" s="136"/>
      <c r="M37">
        <f t="shared" si="2"/>
        <v>34</v>
      </c>
      <c r="N37" s="131">
        <v>39813.65</v>
      </c>
      <c r="O37" s="132">
        <v>56.49</v>
      </c>
      <c r="S37" s="68"/>
      <c r="T37" s="63"/>
      <c r="U37" s="54"/>
    </row>
    <row r="38" spans="1:21" ht="15.75" thickBot="1">
      <c r="A38" s="114" t="s">
        <v>129</v>
      </c>
      <c r="B38" s="115">
        <f>IF(A36=COMPUTATION!B76,COMPUTATION!C58,COMPUTATION!B78)</f>
        <v>1E-4</v>
      </c>
      <c r="C38" s="116" t="str">
        <f>COMPUTATION!$C$8</f>
        <v>Feet/Day</v>
      </c>
      <c r="M38">
        <f t="shared" si="2"/>
        <v>35</v>
      </c>
      <c r="N38" s="131">
        <v>39842.653472222199</v>
      </c>
      <c r="O38" s="132">
        <v>56.49</v>
      </c>
      <c r="S38" s="68"/>
      <c r="T38" s="63"/>
      <c r="U38" s="54"/>
    </row>
    <row r="39" spans="1:21" ht="15">
      <c r="A39" s="117"/>
      <c r="B39" s="118"/>
      <c r="C39" s="105"/>
      <c r="M39">
        <f t="shared" si="2"/>
        <v>36</v>
      </c>
      <c r="N39" s="131">
        <v>39874.670138888898</v>
      </c>
      <c r="O39" s="132">
        <v>56.24</v>
      </c>
      <c r="S39" s="68"/>
      <c r="T39" s="63"/>
      <c r="U39" s="54"/>
    </row>
    <row r="40" spans="1:21" ht="15">
      <c r="A40" s="7"/>
      <c r="B40" s="7"/>
      <c r="C40" s="7"/>
      <c r="M40">
        <f t="shared" si="2"/>
        <v>37</v>
      </c>
      <c r="N40" s="131">
        <v>39906.631249999999</v>
      </c>
      <c r="O40" s="132">
        <v>56</v>
      </c>
      <c r="S40" s="68"/>
      <c r="T40" s="63"/>
      <c r="U40" s="54"/>
    </row>
    <row r="41" spans="1:21" ht="15">
      <c r="A41" s="137" t="str">
        <f>COMPUTATION!A103</f>
        <v>Water level above top of screen, can evaluate rising and falling head tests</v>
      </c>
      <c r="B41" s="137"/>
      <c r="C41" s="137"/>
      <c r="D41" s="137"/>
      <c r="E41" s="137"/>
      <c r="F41" s="137"/>
      <c r="G41" s="137"/>
      <c r="H41" s="137"/>
      <c r="M41">
        <f t="shared" si="2"/>
        <v>38</v>
      </c>
      <c r="N41" s="131">
        <v>39933.625694444403</v>
      </c>
      <c r="O41" s="132">
        <v>56.18</v>
      </c>
      <c r="S41" s="68"/>
      <c r="T41" s="63"/>
      <c r="U41" s="54"/>
    </row>
    <row r="42" spans="1:21" ht="15">
      <c r="A42" s="137" t="str">
        <f>COMPUTATION!A87</f>
        <v>K within reasonable range for aquifer material selected</v>
      </c>
      <c r="B42" s="137"/>
      <c r="C42" s="137"/>
      <c r="D42" s="137"/>
      <c r="E42" s="137"/>
      <c r="F42" s="137"/>
      <c r="G42" s="137"/>
      <c r="H42" s="137"/>
      <c r="M42">
        <f t="shared" si="2"/>
        <v>39</v>
      </c>
      <c r="N42" s="131">
        <v>39961.611111111102</v>
      </c>
      <c r="O42" s="132">
        <v>56.13</v>
      </c>
      <c r="S42" s="68"/>
      <c r="T42" s="63"/>
      <c r="U42" s="54"/>
    </row>
    <row r="43" spans="1:21" ht="15">
      <c r="D43" s="119" t="s">
        <v>19</v>
      </c>
      <c r="E43" s="124">
        <v>0</v>
      </c>
      <c r="F43" s="52">
        <v>1</v>
      </c>
      <c r="M43">
        <f t="shared" si="2"/>
        <v>40</v>
      </c>
      <c r="N43" s="131">
        <v>39993.804861111101</v>
      </c>
      <c r="O43" s="132">
        <v>56.12</v>
      </c>
      <c r="S43" s="68"/>
      <c r="T43" s="63"/>
      <c r="U43" s="54"/>
    </row>
    <row r="44" spans="1:21" ht="15">
      <c r="D44" s="1" t="s">
        <v>197</v>
      </c>
      <c r="E44" s="124">
        <v>100</v>
      </c>
      <c r="F44" s="52">
        <v>0.01</v>
      </c>
      <c r="M44">
        <f t="shared" si="2"/>
        <v>41</v>
      </c>
      <c r="N44" s="131">
        <v>40023.734027777798</v>
      </c>
      <c r="O44" s="132">
        <v>56.08</v>
      </c>
      <c r="S44" s="68"/>
      <c r="T44" s="63"/>
      <c r="U44" s="54"/>
    </row>
    <row r="45" spans="1:21">
      <c r="A45" t="s">
        <v>46</v>
      </c>
      <c r="H45" s="1" t="s">
        <v>47</v>
      </c>
      <c r="M45">
        <f t="shared" si="2"/>
        <v>42</v>
      </c>
      <c r="N45" s="68"/>
      <c r="O45" s="63"/>
      <c r="S45" s="68"/>
      <c r="T45" s="63"/>
      <c r="U45" s="54"/>
    </row>
    <row r="46" spans="1:21">
      <c r="M46">
        <f t="shared" si="2"/>
        <v>43</v>
      </c>
      <c r="N46" s="68"/>
      <c r="O46" s="63"/>
      <c r="S46" s="68"/>
      <c r="T46" s="63"/>
      <c r="U46" s="54"/>
    </row>
    <row r="47" spans="1:21">
      <c r="M47">
        <f t="shared" si="2"/>
        <v>44</v>
      </c>
      <c r="N47" s="68"/>
      <c r="O47" s="63"/>
      <c r="S47" s="68"/>
      <c r="T47" s="63"/>
      <c r="U47" s="54"/>
    </row>
    <row r="48" spans="1:21">
      <c r="M48">
        <f t="shared" si="2"/>
        <v>45</v>
      </c>
      <c r="N48" s="68"/>
      <c r="O48" s="63"/>
      <c r="S48" s="68"/>
      <c r="T48" s="63"/>
      <c r="U48" s="54"/>
    </row>
    <row r="49" spans="13:21">
      <c r="M49">
        <f t="shared" si="2"/>
        <v>46</v>
      </c>
      <c r="N49" s="68"/>
      <c r="O49" s="63"/>
      <c r="S49" s="68"/>
      <c r="T49" s="63"/>
      <c r="U49" s="54"/>
    </row>
    <row r="50" spans="13:21">
      <c r="M50">
        <f t="shared" si="2"/>
        <v>47</v>
      </c>
      <c r="N50" s="68"/>
      <c r="O50" s="63"/>
      <c r="S50" s="68"/>
      <c r="T50" s="63"/>
      <c r="U50" s="54"/>
    </row>
    <row r="51" spans="13:21">
      <c r="M51">
        <f t="shared" si="2"/>
        <v>48</v>
      </c>
      <c r="N51" s="68"/>
      <c r="O51" s="63"/>
      <c r="S51" s="68"/>
      <c r="T51" s="63"/>
      <c r="U51" s="54"/>
    </row>
    <row r="52" spans="13:21">
      <c r="M52">
        <f t="shared" si="2"/>
        <v>49</v>
      </c>
      <c r="N52" s="68"/>
      <c r="O52" s="63"/>
      <c r="S52" s="68"/>
      <c r="T52" s="63"/>
      <c r="U52" s="54"/>
    </row>
    <row r="53" spans="13:21">
      <c r="M53">
        <f t="shared" si="2"/>
        <v>50</v>
      </c>
      <c r="N53" s="68"/>
      <c r="O53" s="63"/>
      <c r="S53" s="68"/>
      <c r="T53" s="63"/>
      <c r="U53" s="54"/>
    </row>
    <row r="54" spans="13:21">
      <c r="S54" s="58"/>
      <c r="T54" s="63"/>
      <c r="U54" s="54"/>
    </row>
  </sheetData>
  <customSheetViews>
    <customSheetView guid="{83410FEA-77B9-11D2-A4AF-00A02429F06A}" scale="67" showRuler="0">
      <selection activeCell="J5" sqref="J5"/>
      <pageMargins left="1.24" right="0.75" top="0.66" bottom="0.43" header="0.5" footer="0.25"/>
      <pageSetup orientation="portrait" r:id="rId1"/>
      <headerFooter alignWithMargins="0">
        <oddHeader>&amp;R&amp;F</oddHeader>
        <oddFooter>&amp;R&amp;F</oddFooter>
      </headerFooter>
    </customSheetView>
    <customSheetView guid="{83410FE9-77B9-11D2-A4AF-00A02429F06A}" scale="126" showRuler="0" topLeftCell="A15">
      <selection activeCell="A16" sqref="A16:H43"/>
      <pageMargins left="1.24" right="0.75" top="0.66" bottom="0.43" header="0.5" footer="0.25"/>
      <pageSetup orientation="portrait" r:id="rId2"/>
      <headerFooter alignWithMargins="0">
        <oddHeader>&amp;R&amp;F</oddHeader>
        <oddFooter>&amp;R&amp;F</oddFooter>
      </headerFooter>
    </customSheetView>
  </customSheetViews>
  <mergeCells count="4">
    <mergeCell ref="A36:C37"/>
    <mergeCell ref="A42:H42"/>
    <mergeCell ref="B18:C18"/>
    <mergeCell ref="A41:H41"/>
  </mergeCells>
  <phoneticPr fontId="2" type="noConversion"/>
  <dataValidations disablePrompts="1" xWindow="289" yWindow="158" count="4">
    <dataValidation type="list" allowBlank="1" showInputMessage="1" showErrorMessage="1" promptTitle="AQUIFER MATERIAL" prompt="Select a material that best describes the geologic medium " sqref="B18">
      <formula1>$L$2:$L$33</formula1>
    </dataValidation>
    <dataValidation type="list" allowBlank="1" showInputMessage="1" showErrorMessage="1" promptTitle="ANNULAR FILL ABOVE SCREEN" prompt="Describe annular seal above screened interval" sqref="B16">
      <formula1>$J$2:$J$32</formula1>
    </dataValidation>
    <dataValidation type="list" allowBlank="1" showInputMessage="1" showErrorMessage="1" promptTitle="ANNULAR FILL ACROSS SCREEN" prompt="Describe material between screen an aquifer" sqref="B15">
      <formula1>$I$2:$I$32</formula1>
    </dataValidation>
    <dataValidation type="list" allowBlank="1" showInputMessage="1" showErrorMessage="1" sqref="C5:C7">
      <formula1>$X$3:$X$7</formula1>
    </dataValidation>
  </dataValidations>
  <pageMargins left="1.24" right="0.75" top="0.66" bottom="0.43" header="0.5" footer="0.25"/>
  <pageSetup scale="98" orientation="portrait" r:id="rId3"/>
  <headerFooter alignWithMargins="0">
    <oddHeader>&amp;R&amp;F</oddHeader>
    <oddFooter>&amp;R&amp;F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635"/>
  <sheetViews>
    <sheetView topLeftCell="B1" zoomScaleNormal="100" zoomScaleSheetLayoutView="100" workbookViewId="0">
      <selection activeCell="D17" sqref="D17:E17"/>
    </sheetView>
  </sheetViews>
  <sheetFormatPr defaultRowHeight="12.75"/>
  <cols>
    <col min="1" max="1" width="4" style="72" hidden="1" customWidth="1"/>
    <col min="2" max="2" width="8.42578125" style="53" customWidth="1"/>
    <col min="3" max="3" width="11.7109375" style="53" customWidth="1"/>
    <col min="4" max="4" width="16.85546875" style="53" bestFit="1" customWidth="1"/>
    <col min="5" max="5" width="9.140625" style="53"/>
    <col min="6" max="6" width="6.85546875" customWidth="1"/>
    <col min="7" max="8" width="8.140625" hidden="1" customWidth="1"/>
    <col min="9" max="9" width="6.85546875" hidden="1" customWidth="1"/>
    <col min="10" max="10" width="10" bestFit="1" customWidth="1"/>
    <col min="11" max="11" width="10.42578125" bestFit="1" customWidth="1"/>
    <col min="21" max="23" width="0" hidden="1" customWidth="1"/>
    <col min="24" max="24" width="10" hidden="1" customWidth="1"/>
    <col min="25" max="27" width="0" hidden="1" customWidth="1"/>
    <col min="28" max="28" width="6.85546875" hidden="1" customWidth="1"/>
    <col min="29" max="30" width="0" hidden="1" customWidth="1"/>
    <col min="31" max="31" width="5.7109375" hidden="1" customWidth="1"/>
    <col min="32" max="32" width="8.42578125" hidden="1" customWidth="1"/>
  </cols>
  <sheetData>
    <row r="1" spans="1:32">
      <c r="A1" s="18"/>
      <c r="B1"/>
      <c r="C1"/>
      <c r="D1" s="1" t="s">
        <v>99</v>
      </c>
      <c r="E1">
        <f>COUNTIF(J11:J2087,"&gt;0")</f>
        <v>6</v>
      </c>
      <c r="J1" s="1" t="s">
        <v>48</v>
      </c>
      <c r="K1" s="26">
        <f>ABS(U1)</f>
        <v>3</v>
      </c>
      <c r="L1" t="str">
        <f>E10</f>
        <v>Feet</v>
      </c>
      <c r="U1" s="7">
        <f>E11-U2</f>
        <v>3</v>
      </c>
    </row>
    <row r="2" spans="1:32">
      <c r="A2" s="18"/>
      <c r="B2"/>
      <c r="C2" s="112"/>
      <c r="D2" s="140"/>
      <c r="E2" s="140"/>
      <c r="F2" s="140"/>
      <c r="K2" s="13">
        <v>0.95</v>
      </c>
      <c r="U2" s="7">
        <f>IF(ISBLANK(K4),K3,K4)</f>
        <v>56.5</v>
      </c>
    </row>
    <row r="3" spans="1:32" ht="30" customHeight="1">
      <c r="A3" s="70"/>
      <c r="B3" s="3"/>
      <c r="C3" s="3"/>
      <c r="D3" s="4" t="s">
        <v>2</v>
      </c>
      <c r="E3" s="3"/>
      <c r="J3" s="25" t="s">
        <v>58</v>
      </c>
      <c r="K3" s="26">
        <f>IF(E11&gt;E13,MIN(E11:E2004),MAX(E11:E2004))</f>
        <v>55.97</v>
      </c>
      <c r="L3" s="24" t="s">
        <v>59</v>
      </c>
      <c r="M3" s="24"/>
      <c r="N3" s="24"/>
      <c r="O3" s="23"/>
      <c r="P3" s="23"/>
      <c r="Q3" s="23"/>
    </row>
    <row r="4" spans="1:32" ht="13.5" customHeight="1" thickBot="1">
      <c r="A4" s="70"/>
      <c r="B4" s="73" t="s">
        <v>134</v>
      </c>
      <c r="C4" s="74"/>
      <c r="D4" s="75"/>
      <c r="E4" s="70"/>
      <c r="J4" s="25"/>
      <c r="K4" s="16">
        <v>56.5</v>
      </c>
      <c r="L4" s="24" t="s">
        <v>60</v>
      </c>
      <c r="M4" s="24"/>
      <c r="N4" s="24"/>
      <c r="O4" s="24"/>
      <c r="P4" s="23"/>
      <c r="Q4" s="23"/>
      <c r="U4" s="60"/>
    </row>
    <row r="5" spans="1:32" ht="13.5" customHeight="1">
      <c r="A5" s="70"/>
      <c r="B5" s="76"/>
      <c r="C5" s="106" t="s">
        <v>135</v>
      </c>
      <c r="D5" s="77" t="s">
        <v>138</v>
      </c>
      <c r="E5" s="77"/>
      <c r="J5" s="25"/>
      <c r="K5" s="16"/>
      <c r="L5" s="24" t="s">
        <v>62</v>
      </c>
      <c r="M5" s="24"/>
      <c r="N5" s="24"/>
      <c r="O5" s="24"/>
      <c r="P5" s="23"/>
      <c r="Q5" s="23"/>
      <c r="U5" s="60"/>
    </row>
    <row r="6" spans="1:32" ht="13.5" customHeight="1">
      <c r="A6" s="70"/>
      <c r="B6" s="78"/>
      <c r="C6" s="107" t="str">
        <f>VLOOKUP($D$5,$AC$33:$AD$35,2,0)</f>
        <v>LENGTH</v>
      </c>
      <c r="D6" s="79">
        <v>4</v>
      </c>
      <c r="E6" s="80" t="s">
        <v>121</v>
      </c>
      <c r="F6" s="109" t="str">
        <f>IF(ISERROR($AE$13),AE14,"")</f>
        <v/>
      </c>
      <c r="J6" s="25"/>
      <c r="K6" s="16"/>
      <c r="L6" s="24"/>
      <c r="M6" s="24"/>
      <c r="N6" s="24"/>
      <c r="O6" s="24"/>
      <c r="P6" s="23"/>
      <c r="Q6" s="23"/>
      <c r="U6" s="60"/>
    </row>
    <row r="7" spans="1:32" ht="13.5" customHeight="1" thickBot="1">
      <c r="A7" s="70"/>
      <c r="B7" s="81"/>
      <c r="C7" s="108" t="str">
        <f>IF(D5=AC34,"Rod Diameter "," ")</f>
        <v xml:space="preserve">Rod Diameter </v>
      </c>
      <c r="D7" s="82">
        <v>2.5</v>
      </c>
      <c r="E7" s="83" t="s">
        <v>120</v>
      </c>
      <c r="F7" s="109" t="str">
        <f>IF(AND(E7="",C7="Rod Diameter"),"&lt;-- SELECT UNITS "," ")</f>
        <v xml:space="preserve"> </v>
      </c>
      <c r="J7" s="25"/>
      <c r="K7" s="16"/>
      <c r="L7" s="24"/>
      <c r="M7" s="24"/>
      <c r="N7" s="24"/>
      <c r="O7" s="24"/>
      <c r="P7" s="23"/>
      <c r="Q7" s="23"/>
      <c r="U7" s="60"/>
    </row>
    <row r="8" spans="1:32" ht="13.5" customHeight="1">
      <c r="A8" s="70"/>
      <c r="B8" s="3"/>
      <c r="C8" s="40" t="s">
        <v>61</v>
      </c>
      <c r="D8" s="4"/>
      <c r="E8" s="3"/>
      <c r="J8" s="1"/>
    </row>
    <row r="9" spans="1:32">
      <c r="A9" s="18"/>
      <c r="B9"/>
      <c r="C9"/>
      <c r="D9"/>
      <c r="E9"/>
      <c r="J9" s="17" t="s">
        <v>63</v>
      </c>
      <c r="K9" s="58">
        <v>0.5</v>
      </c>
      <c r="L9" s="18" t="s">
        <v>64</v>
      </c>
    </row>
    <row r="10" spans="1:32">
      <c r="A10" s="71"/>
      <c r="B10" s="113" t="s">
        <v>101</v>
      </c>
      <c r="C10" s="113" t="s">
        <v>101</v>
      </c>
      <c r="D10" s="113" t="s">
        <v>106</v>
      </c>
      <c r="E10" s="113" t="s">
        <v>121</v>
      </c>
      <c r="F10" s="2"/>
      <c r="G10" s="2"/>
      <c r="H10" s="2"/>
      <c r="I10" s="2"/>
      <c r="J10" s="2" t="s">
        <v>112</v>
      </c>
      <c r="K10" s="61" t="s">
        <v>111</v>
      </c>
      <c r="L10" s="2" t="s">
        <v>65</v>
      </c>
      <c r="Q10" s="13"/>
    </row>
    <row r="11" spans="1:32">
      <c r="A11" s="72">
        <v>1</v>
      </c>
      <c r="B11" s="52"/>
      <c r="C11" s="52"/>
      <c r="D11" s="120">
        <v>39511.668055555601</v>
      </c>
      <c r="E11" s="121">
        <v>59.5</v>
      </c>
      <c r="G11" s="58">
        <f t="shared" ref="G11:I12" si="0">INT(B11/X$26)*X$25+MOD(B11,X$28)*X$27</f>
        <v>0</v>
      </c>
      <c r="H11" s="58">
        <f t="shared" si="0"/>
        <v>0</v>
      </c>
      <c r="I11" s="58">
        <f t="shared" si="0"/>
        <v>39511.668055555601</v>
      </c>
      <c r="J11" s="62">
        <f t="shared" ref="J11:J20" si="1">SUM(G11:I11)</f>
        <v>39511.668055555601</v>
      </c>
      <c r="K11" s="63">
        <f t="shared" ref="K11:K20" si="2">IF(ISNUMBER(E11),J11-$J$11+$K$9/86400,MAX($J$11:$J$2003)-$J$11)</f>
        <v>5.7870370370370367E-6</v>
      </c>
      <c r="L11" s="64">
        <f t="shared" ref="L11:L20" si="3">IF(ISBLANK(E11),0.001,IF(N11&gt;0.001,N11,0.001))</f>
        <v>1</v>
      </c>
      <c r="N11">
        <f t="shared" ref="N11:N20" si="4">(E11-$U$2)/$U$1</f>
        <v>1</v>
      </c>
      <c r="Q11" s="13"/>
    </row>
    <row r="12" spans="1:32">
      <c r="A12" s="72">
        <f>A11+1</f>
        <v>2</v>
      </c>
      <c r="D12" s="120">
        <v>39517.954861111102</v>
      </c>
      <c r="E12" s="121">
        <v>58.48</v>
      </c>
      <c r="G12" s="58">
        <f t="shared" si="0"/>
        <v>0</v>
      </c>
      <c r="H12" s="58">
        <f t="shared" si="0"/>
        <v>0</v>
      </c>
      <c r="I12" s="58">
        <f t="shared" si="0"/>
        <v>39517.954861111102</v>
      </c>
      <c r="J12" s="62">
        <f t="shared" si="1"/>
        <v>39517.954861111102</v>
      </c>
      <c r="K12" s="63">
        <f t="shared" si="2"/>
        <v>6.2868113425379422</v>
      </c>
      <c r="L12" s="64">
        <f t="shared" si="3"/>
        <v>0.65999999999999892</v>
      </c>
      <c r="N12">
        <f t="shared" si="4"/>
        <v>0.65999999999999892</v>
      </c>
      <c r="P12" s="13"/>
      <c r="Q12" s="13"/>
    </row>
    <row r="13" spans="1:32">
      <c r="A13" s="72">
        <f t="shared" ref="A13:A76" si="5">A12+1</f>
        <v>3</v>
      </c>
      <c r="D13" s="120">
        <v>39539.744444444397</v>
      </c>
      <c r="E13" s="121">
        <v>57.37</v>
      </c>
      <c r="G13" s="58">
        <f t="shared" ref="G13:I20" si="6">INT(B13/X$26)*X$25+MOD(B13,X$28)*X$27</f>
        <v>0</v>
      </c>
      <c r="H13" s="58">
        <f t="shared" si="6"/>
        <v>0</v>
      </c>
      <c r="I13" s="58">
        <f t="shared" si="6"/>
        <v>39539.744444444397</v>
      </c>
      <c r="J13" s="62">
        <f t="shared" si="1"/>
        <v>39539.744444444397</v>
      </c>
      <c r="K13" s="63">
        <f t="shared" si="2"/>
        <v>28.076394675832955</v>
      </c>
      <c r="L13" s="64">
        <f t="shared" si="3"/>
        <v>0.28999999999999915</v>
      </c>
      <c r="N13">
        <f t="shared" si="4"/>
        <v>0.28999999999999915</v>
      </c>
      <c r="P13" s="13"/>
      <c r="Q13" s="13"/>
      <c r="AE13" t="str">
        <f>VLOOKUP($E$6,$AE$33:$AE$38,1,0)</f>
        <v>Feet</v>
      </c>
    </row>
    <row r="14" spans="1:32">
      <c r="A14" s="72">
        <f t="shared" si="5"/>
        <v>4</v>
      </c>
      <c r="D14" s="120">
        <v>39568.762499999997</v>
      </c>
      <c r="E14" s="121">
        <v>56.65</v>
      </c>
      <c r="G14" s="58">
        <f t="shared" si="6"/>
        <v>0</v>
      </c>
      <c r="H14" s="58">
        <f t="shared" si="6"/>
        <v>0</v>
      </c>
      <c r="I14" s="58">
        <f t="shared" si="6"/>
        <v>39568.762499999997</v>
      </c>
      <c r="J14" s="62">
        <f t="shared" si="1"/>
        <v>39568.762499999997</v>
      </c>
      <c r="K14" s="63">
        <f t="shared" si="2"/>
        <v>57.094450231432816</v>
      </c>
      <c r="L14" s="64">
        <f t="shared" si="3"/>
        <v>4.9999999999999524E-2</v>
      </c>
      <c r="N14">
        <f t="shared" si="4"/>
        <v>4.9999999999999524E-2</v>
      </c>
      <c r="P14" s="13"/>
      <c r="Q14" s="13"/>
      <c r="W14">
        <v>1</v>
      </c>
      <c r="X14">
        <v>2</v>
      </c>
      <c r="Y14">
        <v>3</v>
      </c>
      <c r="Z14">
        <v>4</v>
      </c>
      <c r="AA14">
        <v>5</v>
      </c>
      <c r="AB14" s="1"/>
      <c r="AE14" t="s">
        <v>158</v>
      </c>
    </row>
    <row r="15" spans="1:32">
      <c r="A15" s="72">
        <f t="shared" si="5"/>
        <v>5</v>
      </c>
      <c r="D15" s="120">
        <v>39597.6027777778</v>
      </c>
      <c r="E15" s="121">
        <v>56.57</v>
      </c>
      <c r="G15" s="58">
        <f t="shared" si="6"/>
        <v>0</v>
      </c>
      <c r="H15" s="58">
        <f t="shared" si="6"/>
        <v>0</v>
      </c>
      <c r="I15" s="58">
        <f t="shared" si="6"/>
        <v>39597.6027777778</v>
      </c>
      <c r="J15" s="62">
        <f t="shared" si="1"/>
        <v>39597.6027777778</v>
      </c>
      <c r="K15" s="63">
        <f t="shared" si="2"/>
        <v>85.934728009235656</v>
      </c>
      <c r="L15" s="64">
        <f t="shared" si="3"/>
        <v>2.3333333333333428E-2</v>
      </c>
      <c r="N15">
        <f t="shared" si="4"/>
        <v>2.3333333333333428E-2</v>
      </c>
      <c r="P15" s="13"/>
      <c r="Q15" s="13"/>
      <c r="X15" t="s">
        <v>107</v>
      </c>
      <c r="Y15" t="s">
        <v>108</v>
      </c>
      <c r="Z15" t="s">
        <v>109</v>
      </c>
      <c r="AA15" t="s">
        <v>110</v>
      </c>
    </row>
    <row r="16" spans="1:32">
      <c r="A16" s="72">
        <f t="shared" si="5"/>
        <v>6</v>
      </c>
      <c r="D16" s="120">
        <v>39626.751388888901</v>
      </c>
      <c r="E16" s="121">
        <v>55.97</v>
      </c>
      <c r="G16" s="58">
        <f t="shared" si="6"/>
        <v>0</v>
      </c>
      <c r="H16" s="58">
        <f t="shared" si="6"/>
        <v>0</v>
      </c>
      <c r="I16" s="58">
        <f t="shared" si="6"/>
        <v>39626.751388888901</v>
      </c>
      <c r="J16" s="62">
        <f t="shared" si="1"/>
        <v>39626.751388888901</v>
      </c>
      <c r="K16" s="63">
        <f t="shared" si="2"/>
        <v>115.08333912033642</v>
      </c>
      <c r="L16" s="64">
        <f t="shared" si="3"/>
        <v>1E-3</v>
      </c>
      <c r="N16">
        <f t="shared" si="4"/>
        <v>-0.17666666666666705</v>
      </c>
      <c r="P16" s="13"/>
      <c r="Q16" s="13"/>
      <c r="W16" t="s">
        <v>101</v>
      </c>
      <c r="X16">
        <v>0</v>
      </c>
      <c r="Y16">
        <v>1</v>
      </c>
      <c r="Z16">
        <v>0</v>
      </c>
      <c r="AA16">
        <v>1</v>
      </c>
      <c r="AE16" t="str">
        <f>COMPUTATION!B1</f>
        <v>Inch</v>
      </c>
      <c r="AF16">
        <f>COMPUTATION!C1</f>
        <v>8.3333333333333329E-2</v>
      </c>
    </row>
    <row r="17" spans="1:32">
      <c r="A17" s="72">
        <f t="shared" si="5"/>
        <v>7</v>
      </c>
      <c r="D17" s="120"/>
      <c r="E17" s="121"/>
      <c r="G17" s="58">
        <f t="shared" si="6"/>
        <v>0</v>
      </c>
      <c r="H17" s="58">
        <f t="shared" si="6"/>
        <v>0</v>
      </c>
      <c r="I17" s="58">
        <f t="shared" si="6"/>
        <v>0</v>
      </c>
      <c r="J17" s="62">
        <f t="shared" si="1"/>
        <v>0</v>
      </c>
      <c r="K17" s="63">
        <f t="shared" si="2"/>
        <v>115.08333333329938</v>
      </c>
      <c r="L17" s="64">
        <f t="shared" si="3"/>
        <v>1E-3</v>
      </c>
      <c r="N17">
        <f t="shared" si="4"/>
        <v>-18.833333333333332</v>
      </c>
      <c r="P17" s="13"/>
      <c r="Q17" s="13"/>
      <c r="W17" t="s">
        <v>100</v>
      </c>
      <c r="X17">
        <f>1/24</f>
        <v>4.1666666666666664E-2</v>
      </c>
      <c r="Y17">
        <v>100</v>
      </c>
      <c r="Z17">
        <f>1/1440</f>
        <v>6.9444444444444447E-4</v>
      </c>
      <c r="AA17">
        <v>100</v>
      </c>
      <c r="AE17" t="str">
        <f>COMPUTATION!B2</f>
        <v>Feet</v>
      </c>
      <c r="AF17">
        <f>COMPUTATION!C2</f>
        <v>1</v>
      </c>
    </row>
    <row r="18" spans="1:32">
      <c r="A18" s="72">
        <f t="shared" si="5"/>
        <v>8</v>
      </c>
      <c r="D18" s="120"/>
      <c r="E18" s="121"/>
      <c r="G18" s="58">
        <f t="shared" si="6"/>
        <v>0</v>
      </c>
      <c r="H18" s="58">
        <f t="shared" si="6"/>
        <v>0</v>
      </c>
      <c r="I18" s="58">
        <f t="shared" si="6"/>
        <v>0</v>
      </c>
      <c r="J18" s="62">
        <f t="shared" si="1"/>
        <v>0</v>
      </c>
      <c r="K18" s="63">
        <f t="shared" si="2"/>
        <v>115.08333333329938</v>
      </c>
      <c r="L18" s="64">
        <f t="shared" si="3"/>
        <v>1E-3</v>
      </c>
      <c r="N18">
        <f t="shared" si="4"/>
        <v>-18.833333333333332</v>
      </c>
      <c r="P18" s="13"/>
      <c r="Q18" s="13"/>
      <c r="W18" t="s">
        <v>102</v>
      </c>
      <c r="X18">
        <v>0</v>
      </c>
      <c r="Y18">
        <v>1</v>
      </c>
      <c r="Z18">
        <f>1/24</f>
        <v>4.1666666666666664E-2</v>
      </c>
      <c r="AA18">
        <v>99999999</v>
      </c>
      <c r="AE18" t="str">
        <f>COMPUTATION!B3</f>
        <v>Meter</v>
      </c>
      <c r="AF18">
        <f>COMPUTATION!C3</f>
        <v>3.2833333333333332</v>
      </c>
    </row>
    <row r="19" spans="1:32">
      <c r="A19" s="72">
        <f t="shared" si="5"/>
        <v>9</v>
      </c>
      <c r="D19" s="120"/>
      <c r="E19" s="121"/>
      <c r="G19" s="58">
        <f t="shared" si="6"/>
        <v>0</v>
      </c>
      <c r="H19" s="58">
        <f t="shared" si="6"/>
        <v>0</v>
      </c>
      <c r="I19" s="58">
        <f t="shared" si="6"/>
        <v>0</v>
      </c>
      <c r="J19" s="62">
        <f t="shared" si="1"/>
        <v>0</v>
      </c>
      <c r="K19" s="63">
        <f t="shared" si="2"/>
        <v>115.08333333329938</v>
      </c>
      <c r="L19" s="64">
        <f t="shared" si="3"/>
        <v>1E-3</v>
      </c>
      <c r="N19">
        <f t="shared" si="4"/>
        <v>-18.833333333333332</v>
      </c>
      <c r="P19" s="13"/>
      <c r="Q19" s="13"/>
      <c r="W19" t="s">
        <v>103</v>
      </c>
      <c r="X19">
        <v>0</v>
      </c>
      <c r="Y19">
        <v>1</v>
      </c>
      <c r="Z19">
        <f>1/1440</f>
        <v>6.9444444444444447E-4</v>
      </c>
      <c r="AA19">
        <v>99999999</v>
      </c>
      <c r="AE19" t="str">
        <f>COMPUTATION!B4</f>
        <v>cm</v>
      </c>
      <c r="AF19">
        <f>COMPUTATION!C4</f>
        <v>3.2833333333333332E-2</v>
      </c>
    </row>
    <row r="20" spans="1:32">
      <c r="A20" s="72">
        <f t="shared" si="5"/>
        <v>10</v>
      </c>
      <c r="D20" s="120"/>
      <c r="E20" s="121"/>
      <c r="G20" s="58">
        <f t="shared" si="6"/>
        <v>0</v>
      </c>
      <c r="H20" s="58">
        <f t="shared" si="6"/>
        <v>0</v>
      </c>
      <c r="I20" s="58">
        <f t="shared" si="6"/>
        <v>0</v>
      </c>
      <c r="J20" s="62">
        <f t="shared" si="1"/>
        <v>0</v>
      </c>
      <c r="K20" s="63">
        <f t="shared" si="2"/>
        <v>115.08333333329938</v>
      </c>
      <c r="L20" s="64">
        <f t="shared" si="3"/>
        <v>1E-3</v>
      </c>
      <c r="N20">
        <f t="shared" si="4"/>
        <v>-18.833333333333332</v>
      </c>
      <c r="P20" s="13"/>
      <c r="Q20" s="13"/>
      <c r="W20" t="s">
        <v>104</v>
      </c>
      <c r="X20">
        <v>0</v>
      </c>
      <c r="Y20">
        <v>1</v>
      </c>
      <c r="Z20">
        <f>1/86400</f>
        <v>1.1574074074074073E-5</v>
      </c>
      <c r="AA20">
        <v>99999999</v>
      </c>
      <c r="AE20" t="str">
        <f>COMPUTATION!B5</f>
        <v>mm</v>
      </c>
      <c r="AF20">
        <f>COMPUTATION!C5</f>
        <v>3.2833333333333334E-3</v>
      </c>
    </row>
    <row r="21" spans="1:32">
      <c r="A21" s="72">
        <f t="shared" si="5"/>
        <v>11</v>
      </c>
      <c r="D21" s="120"/>
      <c r="E21" s="121"/>
      <c r="G21" s="58">
        <f t="shared" ref="G21:G84" si="7">INT(B21/X$26)*X$25+MOD(B21,X$28)*X$27</f>
        <v>0</v>
      </c>
      <c r="H21" s="58">
        <f t="shared" ref="H21:H84" si="8">INT(C21/Y$26)*Y$25+MOD(C21,Y$28)*Y$27</f>
        <v>0</v>
      </c>
      <c r="I21" s="58">
        <f t="shared" ref="I21:I84" si="9">INT(D21/Z$26)*Z$25+MOD(D21,Z$28)*Z$27</f>
        <v>0</v>
      </c>
      <c r="J21" s="62">
        <f t="shared" ref="J21:J84" si="10">SUM(G21:I21)</f>
        <v>0</v>
      </c>
      <c r="K21" s="63">
        <f t="shared" ref="K21:K84" si="11">IF(ISNUMBER(E21),J21-$J$11+$K$9/86400,MAX($J$11:$J$2003)-$J$11)</f>
        <v>115.08333333329938</v>
      </c>
      <c r="L21" s="64">
        <f t="shared" ref="L21:L84" si="12">IF(ISBLANK(E21),0.001,IF(N21&gt;0.001,N21,0.001))</f>
        <v>1E-3</v>
      </c>
      <c r="N21">
        <f t="shared" ref="N21:N84" si="13">(E21-$U$2)/$U$1</f>
        <v>-18.833333333333332</v>
      </c>
      <c r="P21" s="13"/>
      <c r="Q21" s="13"/>
      <c r="W21" t="s">
        <v>105</v>
      </c>
      <c r="X21">
        <v>0</v>
      </c>
      <c r="Y21">
        <v>1</v>
      </c>
      <c r="Z21">
        <v>1</v>
      </c>
      <c r="AA21">
        <v>99999999</v>
      </c>
      <c r="AE21" t="str">
        <f>COMPUTATION!B6</f>
        <v>PSI</v>
      </c>
      <c r="AF21">
        <f>COMPUTATION!C6</f>
        <v>2.31</v>
      </c>
    </row>
    <row r="22" spans="1:32">
      <c r="A22" s="72">
        <f t="shared" si="5"/>
        <v>12</v>
      </c>
      <c r="D22" s="120"/>
      <c r="E22" s="121"/>
      <c r="G22" s="58">
        <f t="shared" si="7"/>
        <v>0</v>
      </c>
      <c r="H22" s="58">
        <f t="shared" si="8"/>
        <v>0</v>
      </c>
      <c r="I22" s="58">
        <f t="shared" si="9"/>
        <v>0</v>
      </c>
      <c r="J22" s="62">
        <f t="shared" si="10"/>
        <v>0</v>
      </c>
      <c r="K22" s="63">
        <f t="shared" si="11"/>
        <v>115.08333333329938</v>
      </c>
      <c r="L22" s="64">
        <f t="shared" si="12"/>
        <v>1E-3</v>
      </c>
      <c r="N22">
        <f t="shared" si="13"/>
        <v>-18.833333333333332</v>
      </c>
      <c r="P22" s="13"/>
      <c r="Q22" s="13"/>
      <c r="W22" t="s">
        <v>106</v>
      </c>
      <c r="X22">
        <v>0</v>
      </c>
      <c r="Y22">
        <v>1</v>
      </c>
      <c r="Z22">
        <v>1</v>
      </c>
      <c r="AA22">
        <v>99999999</v>
      </c>
    </row>
    <row r="23" spans="1:32">
      <c r="A23" s="72">
        <f t="shared" si="5"/>
        <v>13</v>
      </c>
      <c r="D23" s="120"/>
      <c r="E23" s="121"/>
      <c r="G23" s="58">
        <f t="shared" si="7"/>
        <v>0</v>
      </c>
      <c r="H23" s="58">
        <f t="shared" si="8"/>
        <v>0</v>
      </c>
      <c r="I23" s="58">
        <f t="shared" si="9"/>
        <v>0</v>
      </c>
      <c r="J23" s="62">
        <f t="shared" si="10"/>
        <v>0</v>
      </c>
      <c r="K23" s="63">
        <f t="shared" si="11"/>
        <v>115.08333333329938</v>
      </c>
      <c r="L23" s="64">
        <f t="shared" si="12"/>
        <v>1E-3</v>
      </c>
      <c r="N23">
        <f t="shared" si="13"/>
        <v>-18.833333333333332</v>
      </c>
      <c r="P23" s="13"/>
      <c r="Q23" s="13"/>
    </row>
    <row r="24" spans="1:32">
      <c r="A24" s="72">
        <f t="shared" si="5"/>
        <v>14</v>
      </c>
      <c r="D24" s="120"/>
      <c r="E24" s="121"/>
      <c r="G24" s="58">
        <f t="shared" si="7"/>
        <v>0</v>
      </c>
      <c r="H24" s="58">
        <f t="shared" si="8"/>
        <v>0</v>
      </c>
      <c r="I24" s="58">
        <f t="shared" si="9"/>
        <v>0</v>
      </c>
      <c r="J24" s="62">
        <f t="shared" si="10"/>
        <v>0</v>
      </c>
      <c r="K24" s="63">
        <f t="shared" si="11"/>
        <v>115.08333333329938</v>
      </c>
      <c r="L24" s="64">
        <f t="shared" si="12"/>
        <v>1E-3</v>
      </c>
      <c r="N24">
        <f t="shared" si="13"/>
        <v>-18.833333333333332</v>
      </c>
      <c r="P24" s="13"/>
      <c r="Q24" s="13"/>
      <c r="X24" t="s">
        <v>130</v>
      </c>
      <c r="Y24" t="s">
        <v>131</v>
      </c>
      <c r="Z24" t="s">
        <v>132</v>
      </c>
    </row>
    <row r="25" spans="1:32">
      <c r="A25" s="72">
        <f t="shared" si="5"/>
        <v>15</v>
      </c>
      <c r="D25" s="120"/>
      <c r="E25" s="121"/>
      <c r="G25" s="58">
        <f t="shared" si="7"/>
        <v>0</v>
      </c>
      <c r="H25" s="58">
        <f t="shared" si="8"/>
        <v>0</v>
      </c>
      <c r="I25" s="58">
        <f t="shared" si="9"/>
        <v>0</v>
      </c>
      <c r="J25" s="62">
        <f t="shared" si="10"/>
        <v>0</v>
      </c>
      <c r="K25" s="63">
        <f t="shared" si="11"/>
        <v>115.08333333329938</v>
      </c>
      <c r="L25" s="64">
        <f t="shared" si="12"/>
        <v>1E-3</v>
      </c>
      <c r="N25">
        <f t="shared" si="13"/>
        <v>-18.833333333333332</v>
      </c>
      <c r="P25" s="13"/>
      <c r="Q25" s="13"/>
      <c r="V25">
        <v>2</v>
      </c>
      <c r="W25" t="s">
        <v>107</v>
      </c>
      <c r="X25">
        <f t="shared" ref="X25:Z28" si="14">VLOOKUP(B$10,$W$16:$AA$22,$V25,0)</f>
        <v>0</v>
      </c>
      <c r="Y25">
        <f t="shared" si="14"/>
        <v>0</v>
      </c>
      <c r="Z25">
        <f t="shared" si="14"/>
        <v>0</v>
      </c>
    </row>
    <row r="26" spans="1:32">
      <c r="A26" s="72">
        <f t="shared" si="5"/>
        <v>16</v>
      </c>
      <c r="D26" s="120"/>
      <c r="E26" s="121"/>
      <c r="G26" s="58">
        <f t="shared" si="7"/>
        <v>0</v>
      </c>
      <c r="H26" s="58">
        <f t="shared" si="8"/>
        <v>0</v>
      </c>
      <c r="I26" s="58">
        <f t="shared" si="9"/>
        <v>0</v>
      </c>
      <c r="J26" s="62">
        <f t="shared" si="10"/>
        <v>0</v>
      </c>
      <c r="K26" s="63">
        <f t="shared" si="11"/>
        <v>115.08333333329938</v>
      </c>
      <c r="L26" s="64">
        <f t="shared" si="12"/>
        <v>1E-3</v>
      </c>
      <c r="N26">
        <f t="shared" si="13"/>
        <v>-18.833333333333332</v>
      </c>
      <c r="P26" s="13"/>
      <c r="Q26" s="13"/>
      <c r="V26">
        <v>3</v>
      </c>
      <c r="W26" t="s">
        <v>108</v>
      </c>
      <c r="X26">
        <f t="shared" si="14"/>
        <v>1</v>
      </c>
      <c r="Y26">
        <f t="shared" si="14"/>
        <v>1</v>
      </c>
      <c r="Z26">
        <f t="shared" si="14"/>
        <v>1</v>
      </c>
    </row>
    <row r="27" spans="1:32">
      <c r="A27" s="72">
        <f t="shared" si="5"/>
        <v>17</v>
      </c>
      <c r="D27" s="120"/>
      <c r="E27" s="121"/>
      <c r="G27" s="58">
        <f t="shared" si="7"/>
        <v>0</v>
      </c>
      <c r="H27" s="58">
        <f t="shared" si="8"/>
        <v>0</v>
      </c>
      <c r="I27" s="58">
        <f t="shared" si="9"/>
        <v>0</v>
      </c>
      <c r="J27" s="62">
        <f t="shared" si="10"/>
        <v>0</v>
      </c>
      <c r="K27" s="63">
        <f t="shared" si="11"/>
        <v>115.08333333329938</v>
      </c>
      <c r="L27" s="64">
        <f t="shared" si="12"/>
        <v>1E-3</v>
      </c>
      <c r="N27">
        <f t="shared" si="13"/>
        <v>-18.833333333333332</v>
      </c>
      <c r="P27" s="13"/>
      <c r="Q27" s="13"/>
      <c r="V27">
        <v>4</v>
      </c>
      <c r="W27" t="s">
        <v>109</v>
      </c>
      <c r="X27">
        <f t="shared" si="14"/>
        <v>0</v>
      </c>
      <c r="Y27">
        <f t="shared" si="14"/>
        <v>0</v>
      </c>
      <c r="Z27">
        <f t="shared" si="14"/>
        <v>1</v>
      </c>
      <c r="AC27" s="18"/>
      <c r="AD27" s="18"/>
      <c r="AE27" s="18"/>
      <c r="AF27" s="18"/>
    </row>
    <row r="28" spans="1:32">
      <c r="A28" s="72">
        <f t="shared" si="5"/>
        <v>18</v>
      </c>
      <c r="D28" s="120"/>
      <c r="E28" s="121"/>
      <c r="G28" s="58">
        <f t="shared" si="7"/>
        <v>0</v>
      </c>
      <c r="H28" s="58">
        <f t="shared" si="8"/>
        <v>0</v>
      </c>
      <c r="I28" s="58">
        <f t="shared" si="9"/>
        <v>0</v>
      </c>
      <c r="J28" s="62">
        <f t="shared" si="10"/>
        <v>0</v>
      </c>
      <c r="K28" s="63">
        <f t="shared" si="11"/>
        <v>115.08333333329938</v>
      </c>
      <c r="L28" s="64">
        <f t="shared" si="12"/>
        <v>1E-3</v>
      </c>
      <c r="N28">
        <f t="shared" si="13"/>
        <v>-18.833333333333332</v>
      </c>
      <c r="P28" s="13"/>
      <c r="Q28" s="13"/>
      <c r="V28">
        <v>5</v>
      </c>
      <c r="W28" t="s">
        <v>110</v>
      </c>
      <c r="X28">
        <f t="shared" si="14"/>
        <v>1</v>
      </c>
      <c r="Y28">
        <f t="shared" si="14"/>
        <v>1</v>
      </c>
      <c r="Z28">
        <f t="shared" si="14"/>
        <v>99999999</v>
      </c>
      <c r="AC28" s="18"/>
      <c r="AD28" s="18"/>
      <c r="AE28" s="18" t="str">
        <f>COMPUTATION!G1</f>
        <v>Gallons</v>
      </c>
      <c r="AF28" s="18">
        <f>COMPUTATION!H1</f>
        <v>0.13368055555555555</v>
      </c>
    </row>
    <row r="29" spans="1:32">
      <c r="A29" s="72">
        <f t="shared" si="5"/>
        <v>19</v>
      </c>
      <c r="D29" s="120"/>
      <c r="E29" s="121"/>
      <c r="G29" s="58">
        <f t="shared" si="7"/>
        <v>0</v>
      </c>
      <c r="H29" s="58">
        <f t="shared" si="8"/>
        <v>0</v>
      </c>
      <c r="I29" s="58">
        <f t="shared" si="9"/>
        <v>0</v>
      </c>
      <c r="J29" s="62">
        <f t="shared" si="10"/>
        <v>0</v>
      </c>
      <c r="K29" s="63">
        <f t="shared" si="11"/>
        <v>115.08333333329938</v>
      </c>
      <c r="L29" s="64">
        <f t="shared" si="12"/>
        <v>1E-3</v>
      </c>
      <c r="N29">
        <f t="shared" si="13"/>
        <v>-18.833333333333332</v>
      </c>
      <c r="P29" s="13"/>
      <c r="Q29" s="13"/>
      <c r="AC29" s="18"/>
      <c r="AD29" s="18"/>
      <c r="AE29" s="18" t="str">
        <f>COMPUTATION!G2</f>
        <v>Liters</v>
      </c>
      <c r="AF29" s="18">
        <f>COMPUTATION!H2</f>
        <v>3.559420104971571E-2</v>
      </c>
    </row>
    <row r="30" spans="1:32">
      <c r="A30" s="72">
        <f t="shared" si="5"/>
        <v>20</v>
      </c>
      <c r="D30" s="120"/>
      <c r="E30" s="121"/>
      <c r="G30" s="58">
        <f t="shared" si="7"/>
        <v>0</v>
      </c>
      <c r="H30" s="58">
        <f t="shared" si="8"/>
        <v>0</v>
      </c>
      <c r="I30" s="58">
        <f t="shared" si="9"/>
        <v>0</v>
      </c>
      <c r="J30" s="62">
        <f t="shared" si="10"/>
        <v>0</v>
      </c>
      <c r="K30" s="63">
        <f t="shared" si="11"/>
        <v>115.08333333329938</v>
      </c>
      <c r="L30" s="64">
        <f t="shared" si="12"/>
        <v>1E-3</v>
      </c>
      <c r="N30">
        <f t="shared" si="13"/>
        <v>-18.833333333333332</v>
      </c>
      <c r="P30" s="13"/>
      <c r="Q30" s="13"/>
      <c r="AC30" s="18"/>
      <c r="AD30" s="18"/>
      <c r="AE30" s="18" t="str">
        <f>COMPUTATION!G3</f>
        <v>Cubic inches</v>
      </c>
      <c r="AF30" s="18">
        <f>COMPUTATION!H3</f>
        <v>5.7870370370370367E-4</v>
      </c>
    </row>
    <row r="31" spans="1:32">
      <c r="A31" s="72">
        <f t="shared" si="5"/>
        <v>21</v>
      </c>
      <c r="D31" s="120"/>
      <c r="E31" s="121"/>
      <c r="G31" s="58">
        <f t="shared" si="7"/>
        <v>0</v>
      </c>
      <c r="H31" s="58">
        <f t="shared" si="8"/>
        <v>0</v>
      </c>
      <c r="I31" s="58">
        <f t="shared" si="9"/>
        <v>0</v>
      </c>
      <c r="J31" s="62">
        <f t="shared" si="10"/>
        <v>0</v>
      </c>
      <c r="K31" s="63">
        <f t="shared" si="11"/>
        <v>115.08333333329938</v>
      </c>
      <c r="L31" s="64">
        <f t="shared" si="12"/>
        <v>1E-3</v>
      </c>
      <c r="N31">
        <f t="shared" si="13"/>
        <v>-18.833333333333332</v>
      </c>
      <c r="P31" s="13"/>
      <c r="Q31" s="13"/>
      <c r="AC31" s="18"/>
      <c r="AD31" s="18"/>
      <c r="AE31" s="84" t="s">
        <v>113</v>
      </c>
      <c r="AF31" s="18"/>
    </row>
    <row r="32" spans="1:32">
      <c r="A32" s="72">
        <f t="shared" si="5"/>
        <v>22</v>
      </c>
      <c r="D32" s="120"/>
      <c r="E32" s="121"/>
      <c r="G32" s="58">
        <f t="shared" si="7"/>
        <v>0</v>
      </c>
      <c r="H32" s="58">
        <f t="shared" si="8"/>
        <v>0</v>
      </c>
      <c r="I32" s="58">
        <f t="shared" si="9"/>
        <v>0</v>
      </c>
      <c r="J32" s="62">
        <f t="shared" si="10"/>
        <v>0</v>
      </c>
      <c r="K32" s="63">
        <f t="shared" si="11"/>
        <v>115.08333333329938</v>
      </c>
      <c r="L32" s="64">
        <f t="shared" si="12"/>
        <v>1E-3</v>
      </c>
      <c r="N32">
        <f t="shared" si="13"/>
        <v>-18.833333333333332</v>
      </c>
      <c r="P32" s="13"/>
      <c r="Q32" s="13"/>
      <c r="AC32" s="18"/>
      <c r="AD32" s="18"/>
      <c r="AE32" s="84" t="s">
        <v>113</v>
      </c>
      <c r="AF32" s="18"/>
    </row>
    <row r="33" spans="1:32">
      <c r="A33" s="72">
        <f t="shared" si="5"/>
        <v>23</v>
      </c>
      <c r="D33" s="120"/>
      <c r="E33" s="121"/>
      <c r="G33" s="58">
        <f t="shared" si="7"/>
        <v>0</v>
      </c>
      <c r="H33" s="58">
        <f t="shared" si="8"/>
        <v>0</v>
      </c>
      <c r="I33" s="58">
        <f t="shared" si="9"/>
        <v>0</v>
      </c>
      <c r="J33" s="62">
        <f t="shared" si="10"/>
        <v>0</v>
      </c>
      <c r="K33" s="63">
        <f t="shared" si="11"/>
        <v>115.08333333329938</v>
      </c>
      <c r="L33" s="64">
        <f t="shared" si="12"/>
        <v>1E-3</v>
      </c>
      <c r="N33">
        <f t="shared" si="13"/>
        <v>-18.833333333333332</v>
      </c>
      <c r="P33" s="13"/>
      <c r="Q33" s="13"/>
      <c r="AC33" s="18" t="s">
        <v>136</v>
      </c>
      <c r="AD33" s="18" t="s">
        <v>137</v>
      </c>
      <c r="AE33" s="18" t="str">
        <f>IF($D$5=$AC$35,AE28,AE16)</f>
        <v>Inch</v>
      </c>
      <c r="AF33" s="18"/>
    </row>
    <row r="34" spans="1:32">
      <c r="A34" s="72">
        <f t="shared" si="5"/>
        <v>24</v>
      </c>
      <c r="D34" s="120"/>
      <c r="E34" s="121"/>
      <c r="G34" s="58">
        <f t="shared" si="7"/>
        <v>0</v>
      </c>
      <c r="H34" s="58">
        <f t="shared" si="8"/>
        <v>0</v>
      </c>
      <c r="I34" s="58">
        <f t="shared" si="9"/>
        <v>0</v>
      </c>
      <c r="J34" s="62">
        <f t="shared" si="10"/>
        <v>0</v>
      </c>
      <c r="K34" s="63">
        <f t="shared" si="11"/>
        <v>115.08333333329938</v>
      </c>
      <c r="L34" s="64">
        <f t="shared" si="12"/>
        <v>1E-3</v>
      </c>
      <c r="N34">
        <f t="shared" si="13"/>
        <v>-18.833333333333332</v>
      </c>
      <c r="P34" s="13"/>
      <c r="Q34" s="13"/>
      <c r="AC34" s="18" t="s">
        <v>138</v>
      </c>
      <c r="AD34" s="18" t="s">
        <v>137</v>
      </c>
      <c r="AE34" s="18" t="str">
        <f>IF($D$5=$AC$35,AE29,AE17)</f>
        <v>Feet</v>
      </c>
      <c r="AF34" s="18"/>
    </row>
    <row r="35" spans="1:32">
      <c r="A35" s="72">
        <f t="shared" si="5"/>
        <v>25</v>
      </c>
      <c r="D35" s="120"/>
      <c r="E35" s="121"/>
      <c r="G35" s="58">
        <f t="shared" si="7"/>
        <v>0</v>
      </c>
      <c r="H35" s="58">
        <f t="shared" si="8"/>
        <v>0</v>
      </c>
      <c r="I35" s="58">
        <f t="shared" si="9"/>
        <v>0</v>
      </c>
      <c r="J35" s="62">
        <f t="shared" si="10"/>
        <v>0</v>
      </c>
      <c r="K35" s="63">
        <f t="shared" si="11"/>
        <v>115.08333333329938</v>
      </c>
      <c r="L35" s="64">
        <f t="shared" si="12"/>
        <v>1E-3</v>
      </c>
      <c r="N35">
        <f t="shared" si="13"/>
        <v>-18.833333333333332</v>
      </c>
      <c r="P35" s="13"/>
      <c r="Q35" s="13"/>
      <c r="AC35" s="18" t="s">
        <v>139</v>
      </c>
      <c r="AD35" s="18" t="s">
        <v>140</v>
      </c>
      <c r="AE35" s="18" t="str">
        <f>IF($D$5=$AC$35,AE30,AE18)</f>
        <v>Meter</v>
      </c>
      <c r="AF35" s="18"/>
    </row>
    <row r="36" spans="1:32">
      <c r="A36" s="72">
        <f t="shared" si="5"/>
        <v>26</v>
      </c>
      <c r="D36" s="120"/>
      <c r="E36" s="121"/>
      <c r="G36" s="58">
        <f t="shared" si="7"/>
        <v>0</v>
      </c>
      <c r="H36" s="58">
        <f t="shared" si="8"/>
        <v>0</v>
      </c>
      <c r="I36" s="58">
        <f t="shared" si="9"/>
        <v>0</v>
      </c>
      <c r="J36" s="62">
        <f t="shared" si="10"/>
        <v>0</v>
      </c>
      <c r="K36" s="63">
        <f t="shared" si="11"/>
        <v>115.08333333329938</v>
      </c>
      <c r="L36" s="64">
        <f t="shared" si="12"/>
        <v>1E-3</v>
      </c>
      <c r="N36">
        <f t="shared" si="13"/>
        <v>-18.833333333333332</v>
      </c>
      <c r="P36" s="13"/>
      <c r="Q36" s="13"/>
      <c r="AC36" s="18"/>
      <c r="AD36" s="18"/>
      <c r="AE36" s="18" t="str">
        <f>IF($D$5=$AC$35,AE31,AE19)</f>
        <v>cm</v>
      </c>
      <c r="AF36" s="18"/>
    </row>
    <row r="37" spans="1:32">
      <c r="A37" s="72">
        <f t="shared" si="5"/>
        <v>27</v>
      </c>
      <c r="D37" s="120"/>
      <c r="E37" s="121"/>
      <c r="G37" s="58">
        <f t="shared" si="7"/>
        <v>0</v>
      </c>
      <c r="H37" s="58">
        <f t="shared" si="8"/>
        <v>0</v>
      </c>
      <c r="I37" s="58">
        <f t="shared" si="9"/>
        <v>0</v>
      </c>
      <c r="J37" s="62">
        <f t="shared" si="10"/>
        <v>0</v>
      </c>
      <c r="K37" s="63">
        <f t="shared" si="11"/>
        <v>115.08333333329938</v>
      </c>
      <c r="L37" s="64">
        <f t="shared" si="12"/>
        <v>1E-3</v>
      </c>
      <c r="N37">
        <f t="shared" si="13"/>
        <v>-18.833333333333332</v>
      </c>
      <c r="P37" s="13"/>
      <c r="Q37" s="13"/>
      <c r="AC37" s="18"/>
      <c r="AD37" s="18"/>
      <c r="AE37" s="18" t="str">
        <f>IF($D$5=$AC$35,AE32,AE20)</f>
        <v>mm</v>
      </c>
      <c r="AF37" s="18"/>
    </row>
    <row r="38" spans="1:32">
      <c r="A38" s="72">
        <f t="shared" si="5"/>
        <v>28</v>
      </c>
      <c r="D38" s="120"/>
      <c r="E38" s="121"/>
      <c r="G38" s="58">
        <f t="shared" si="7"/>
        <v>0</v>
      </c>
      <c r="H38" s="58">
        <f t="shared" si="8"/>
        <v>0</v>
      </c>
      <c r="I38" s="58">
        <f t="shared" si="9"/>
        <v>0</v>
      </c>
      <c r="J38" s="62">
        <f t="shared" si="10"/>
        <v>0</v>
      </c>
      <c r="K38" s="63">
        <f t="shared" si="11"/>
        <v>115.08333333329938</v>
      </c>
      <c r="L38" s="64">
        <f t="shared" si="12"/>
        <v>1E-3</v>
      </c>
      <c r="N38">
        <f t="shared" si="13"/>
        <v>-18.833333333333332</v>
      </c>
      <c r="P38" s="13"/>
      <c r="Q38" s="13"/>
      <c r="AC38" s="18"/>
      <c r="AD38" s="18"/>
      <c r="AE38" s="18"/>
      <c r="AF38" s="18"/>
    </row>
    <row r="39" spans="1:32">
      <c r="A39" s="72">
        <f t="shared" si="5"/>
        <v>29</v>
      </c>
      <c r="D39" s="120"/>
      <c r="E39" s="121"/>
      <c r="G39" s="58">
        <f t="shared" si="7"/>
        <v>0</v>
      </c>
      <c r="H39" s="58">
        <f t="shared" si="8"/>
        <v>0</v>
      </c>
      <c r="I39" s="58">
        <f t="shared" si="9"/>
        <v>0</v>
      </c>
      <c r="J39" s="62">
        <f t="shared" si="10"/>
        <v>0</v>
      </c>
      <c r="K39" s="63">
        <f t="shared" si="11"/>
        <v>115.08333333329938</v>
      </c>
      <c r="L39" s="64">
        <f t="shared" si="12"/>
        <v>1E-3</v>
      </c>
      <c r="N39">
        <f t="shared" si="13"/>
        <v>-18.833333333333332</v>
      </c>
      <c r="P39" s="13"/>
      <c r="Q39" s="13"/>
      <c r="AC39" s="18"/>
      <c r="AD39" s="18"/>
      <c r="AE39" s="18"/>
      <c r="AF39" s="18"/>
    </row>
    <row r="40" spans="1:32">
      <c r="A40" s="72">
        <f t="shared" si="5"/>
        <v>30</v>
      </c>
      <c r="D40" s="120"/>
      <c r="E40" s="121"/>
      <c r="G40" s="58">
        <f t="shared" si="7"/>
        <v>0</v>
      </c>
      <c r="H40" s="58">
        <f t="shared" si="8"/>
        <v>0</v>
      </c>
      <c r="I40" s="58">
        <f t="shared" si="9"/>
        <v>0</v>
      </c>
      <c r="J40" s="62">
        <f t="shared" si="10"/>
        <v>0</v>
      </c>
      <c r="K40" s="63">
        <f t="shared" si="11"/>
        <v>115.08333333329938</v>
      </c>
      <c r="L40" s="64">
        <f t="shared" si="12"/>
        <v>1E-3</v>
      </c>
      <c r="N40">
        <f t="shared" si="13"/>
        <v>-18.833333333333332</v>
      </c>
      <c r="P40" s="13"/>
      <c r="Q40" s="13"/>
      <c r="AC40" s="18"/>
      <c r="AD40" s="18"/>
      <c r="AE40" s="18"/>
      <c r="AF40" s="18"/>
    </row>
    <row r="41" spans="1:32">
      <c r="A41" s="72">
        <f t="shared" si="5"/>
        <v>31</v>
      </c>
      <c r="D41" s="120"/>
      <c r="E41" s="121"/>
      <c r="G41" s="58">
        <f t="shared" si="7"/>
        <v>0</v>
      </c>
      <c r="H41" s="58">
        <f t="shared" si="8"/>
        <v>0</v>
      </c>
      <c r="I41" s="58">
        <f t="shared" si="9"/>
        <v>0</v>
      </c>
      <c r="J41" s="62">
        <f t="shared" si="10"/>
        <v>0</v>
      </c>
      <c r="K41" s="63">
        <f t="shared" si="11"/>
        <v>115.08333333329938</v>
      </c>
      <c r="L41" s="64">
        <f t="shared" si="12"/>
        <v>1E-3</v>
      </c>
      <c r="N41">
        <f t="shared" si="13"/>
        <v>-18.833333333333332</v>
      </c>
      <c r="P41" s="13"/>
      <c r="Q41" s="13"/>
    </row>
    <row r="42" spans="1:32">
      <c r="A42" s="72">
        <f t="shared" si="5"/>
        <v>32</v>
      </c>
      <c r="D42" s="120"/>
      <c r="E42" s="121"/>
      <c r="G42" s="58">
        <f t="shared" si="7"/>
        <v>0</v>
      </c>
      <c r="H42" s="58">
        <f t="shared" si="8"/>
        <v>0</v>
      </c>
      <c r="I42" s="58">
        <f t="shared" si="9"/>
        <v>0</v>
      </c>
      <c r="J42" s="62">
        <f t="shared" si="10"/>
        <v>0</v>
      </c>
      <c r="K42" s="63">
        <f t="shared" si="11"/>
        <v>115.08333333329938</v>
      </c>
      <c r="L42" s="64">
        <f t="shared" si="12"/>
        <v>1E-3</v>
      </c>
      <c r="N42">
        <f t="shared" si="13"/>
        <v>-18.833333333333332</v>
      </c>
      <c r="P42" s="13"/>
      <c r="Q42" s="13"/>
    </row>
    <row r="43" spans="1:32">
      <c r="A43" s="72">
        <f t="shared" si="5"/>
        <v>33</v>
      </c>
      <c r="D43" s="120"/>
      <c r="E43" s="121"/>
      <c r="G43" s="58">
        <f t="shared" si="7"/>
        <v>0</v>
      </c>
      <c r="H43" s="58">
        <f t="shared" si="8"/>
        <v>0</v>
      </c>
      <c r="I43" s="58">
        <f t="shared" si="9"/>
        <v>0</v>
      </c>
      <c r="J43" s="62">
        <f t="shared" si="10"/>
        <v>0</v>
      </c>
      <c r="K43" s="63">
        <f t="shared" si="11"/>
        <v>115.08333333329938</v>
      </c>
      <c r="L43" s="64">
        <f t="shared" si="12"/>
        <v>1E-3</v>
      </c>
      <c r="N43">
        <f t="shared" si="13"/>
        <v>-18.833333333333332</v>
      </c>
      <c r="P43" s="13"/>
      <c r="Q43" s="13"/>
    </row>
    <row r="44" spans="1:32">
      <c r="A44" s="72">
        <f t="shared" si="5"/>
        <v>34</v>
      </c>
      <c r="D44" s="120"/>
      <c r="E44" s="121"/>
      <c r="G44" s="58">
        <f t="shared" si="7"/>
        <v>0</v>
      </c>
      <c r="H44" s="58">
        <f t="shared" si="8"/>
        <v>0</v>
      </c>
      <c r="I44" s="58">
        <f t="shared" si="9"/>
        <v>0</v>
      </c>
      <c r="J44" s="62">
        <f t="shared" si="10"/>
        <v>0</v>
      </c>
      <c r="K44" s="63">
        <f t="shared" si="11"/>
        <v>115.08333333329938</v>
      </c>
      <c r="L44" s="64">
        <f t="shared" si="12"/>
        <v>1E-3</v>
      </c>
      <c r="N44">
        <f t="shared" si="13"/>
        <v>-18.833333333333332</v>
      </c>
      <c r="P44" s="13"/>
      <c r="Q44" s="13"/>
    </row>
    <row r="45" spans="1:32">
      <c r="A45" s="72">
        <f t="shared" si="5"/>
        <v>35</v>
      </c>
      <c r="D45" s="120"/>
      <c r="E45" s="121"/>
      <c r="G45" s="58">
        <f t="shared" si="7"/>
        <v>0</v>
      </c>
      <c r="H45" s="58">
        <f t="shared" si="8"/>
        <v>0</v>
      </c>
      <c r="I45" s="58">
        <f t="shared" si="9"/>
        <v>0</v>
      </c>
      <c r="J45" s="62">
        <f t="shared" si="10"/>
        <v>0</v>
      </c>
      <c r="K45" s="63">
        <f t="shared" si="11"/>
        <v>115.08333333329938</v>
      </c>
      <c r="L45" s="64">
        <f t="shared" si="12"/>
        <v>1E-3</v>
      </c>
      <c r="N45">
        <f t="shared" si="13"/>
        <v>-18.833333333333332</v>
      </c>
      <c r="P45" s="13"/>
      <c r="Q45" s="13"/>
    </row>
    <row r="46" spans="1:32">
      <c r="A46" s="72">
        <f t="shared" si="5"/>
        <v>36</v>
      </c>
      <c r="D46" s="120"/>
      <c r="E46" s="121"/>
      <c r="G46" s="58">
        <f t="shared" si="7"/>
        <v>0</v>
      </c>
      <c r="H46" s="58">
        <f t="shared" si="8"/>
        <v>0</v>
      </c>
      <c r="I46" s="58">
        <f t="shared" si="9"/>
        <v>0</v>
      </c>
      <c r="J46" s="62">
        <f t="shared" si="10"/>
        <v>0</v>
      </c>
      <c r="K46" s="63">
        <f t="shared" si="11"/>
        <v>115.08333333329938</v>
      </c>
      <c r="L46" s="64">
        <f t="shared" si="12"/>
        <v>1E-3</v>
      </c>
      <c r="N46">
        <f t="shared" si="13"/>
        <v>-18.833333333333332</v>
      </c>
      <c r="P46" s="13"/>
      <c r="Q46" s="13"/>
    </row>
    <row r="47" spans="1:32">
      <c r="A47" s="72">
        <f t="shared" si="5"/>
        <v>37</v>
      </c>
      <c r="D47" s="120"/>
      <c r="E47" s="121"/>
      <c r="G47" s="58">
        <f t="shared" si="7"/>
        <v>0</v>
      </c>
      <c r="H47" s="58">
        <f t="shared" si="8"/>
        <v>0</v>
      </c>
      <c r="I47" s="58">
        <f t="shared" si="9"/>
        <v>0</v>
      </c>
      <c r="J47" s="62">
        <f t="shared" si="10"/>
        <v>0</v>
      </c>
      <c r="K47" s="63">
        <f t="shared" si="11"/>
        <v>115.08333333329938</v>
      </c>
      <c r="L47" s="64">
        <f t="shared" si="12"/>
        <v>1E-3</v>
      </c>
      <c r="N47">
        <f t="shared" si="13"/>
        <v>-18.833333333333332</v>
      </c>
      <c r="P47" s="13"/>
      <c r="Q47" s="13"/>
    </row>
    <row r="48" spans="1:32">
      <c r="A48" s="72">
        <f t="shared" si="5"/>
        <v>38</v>
      </c>
      <c r="D48" s="120"/>
      <c r="E48" s="121"/>
      <c r="G48" s="58">
        <f t="shared" si="7"/>
        <v>0</v>
      </c>
      <c r="H48" s="58">
        <f t="shared" si="8"/>
        <v>0</v>
      </c>
      <c r="I48" s="58">
        <f t="shared" si="9"/>
        <v>0</v>
      </c>
      <c r="J48" s="62">
        <f t="shared" si="10"/>
        <v>0</v>
      </c>
      <c r="K48" s="63">
        <f t="shared" si="11"/>
        <v>115.08333333329938</v>
      </c>
      <c r="L48" s="64">
        <f t="shared" si="12"/>
        <v>1E-3</v>
      </c>
      <c r="N48">
        <f t="shared" si="13"/>
        <v>-18.833333333333332</v>
      </c>
      <c r="P48" s="13"/>
      <c r="Q48" s="13"/>
    </row>
    <row r="49" spans="1:17">
      <c r="A49" s="72">
        <f t="shared" si="5"/>
        <v>39</v>
      </c>
      <c r="D49" s="120"/>
      <c r="E49" s="121"/>
      <c r="G49" s="58">
        <f t="shared" si="7"/>
        <v>0</v>
      </c>
      <c r="H49" s="58">
        <f t="shared" si="8"/>
        <v>0</v>
      </c>
      <c r="I49" s="58">
        <f t="shared" si="9"/>
        <v>0</v>
      </c>
      <c r="J49" s="62">
        <f t="shared" si="10"/>
        <v>0</v>
      </c>
      <c r="K49" s="63">
        <f t="shared" si="11"/>
        <v>115.08333333329938</v>
      </c>
      <c r="L49" s="64">
        <f t="shared" si="12"/>
        <v>1E-3</v>
      </c>
      <c r="N49">
        <f t="shared" si="13"/>
        <v>-18.833333333333332</v>
      </c>
      <c r="P49" s="13"/>
      <c r="Q49" s="13"/>
    </row>
    <row r="50" spans="1:17">
      <c r="A50" s="72">
        <f t="shared" si="5"/>
        <v>40</v>
      </c>
      <c r="G50" s="58">
        <f t="shared" si="7"/>
        <v>0</v>
      </c>
      <c r="H50" s="58">
        <f t="shared" si="8"/>
        <v>0</v>
      </c>
      <c r="I50" s="58">
        <f t="shared" si="9"/>
        <v>0</v>
      </c>
      <c r="J50" s="62">
        <f t="shared" si="10"/>
        <v>0</v>
      </c>
      <c r="K50" s="63">
        <f t="shared" si="11"/>
        <v>115.08333333329938</v>
      </c>
      <c r="L50" s="64">
        <f t="shared" si="12"/>
        <v>1E-3</v>
      </c>
      <c r="N50">
        <f t="shared" si="13"/>
        <v>-18.833333333333332</v>
      </c>
      <c r="P50" s="13"/>
      <c r="Q50" s="13"/>
    </row>
    <row r="51" spans="1:17">
      <c r="A51" s="72">
        <f t="shared" si="5"/>
        <v>41</v>
      </c>
      <c r="G51" s="58">
        <f t="shared" si="7"/>
        <v>0</v>
      </c>
      <c r="H51" s="58">
        <f t="shared" si="8"/>
        <v>0</v>
      </c>
      <c r="I51" s="58">
        <f t="shared" si="9"/>
        <v>0</v>
      </c>
      <c r="J51" s="62">
        <f t="shared" si="10"/>
        <v>0</v>
      </c>
      <c r="K51" s="63">
        <f t="shared" si="11"/>
        <v>115.08333333329938</v>
      </c>
      <c r="L51" s="64">
        <f t="shared" si="12"/>
        <v>1E-3</v>
      </c>
      <c r="N51">
        <f t="shared" si="13"/>
        <v>-18.833333333333332</v>
      </c>
      <c r="P51" s="13"/>
      <c r="Q51" s="13"/>
    </row>
    <row r="52" spans="1:17">
      <c r="A52" s="72">
        <f t="shared" si="5"/>
        <v>42</v>
      </c>
      <c r="G52" s="58">
        <f t="shared" si="7"/>
        <v>0</v>
      </c>
      <c r="H52" s="58">
        <f t="shared" si="8"/>
        <v>0</v>
      </c>
      <c r="I52" s="58">
        <f t="shared" si="9"/>
        <v>0</v>
      </c>
      <c r="J52" s="62">
        <f t="shared" si="10"/>
        <v>0</v>
      </c>
      <c r="K52" s="63">
        <f t="shared" si="11"/>
        <v>115.08333333329938</v>
      </c>
      <c r="L52" s="64">
        <f t="shared" si="12"/>
        <v>1E-3</v>
      </c>
      <c r="N52">
        <f t="shared" si="13"/>
        <v>-18.833333333333332</v>
      </c>
      <c r="P52" s="13"/>
      <c r="Q52" s="13"/>
    </row>
    <row r="53" spans="1:17">
      <c r="A53" s="72">
        <f t="shared" si="5"/>
        <v>43</v>
      </c>
      <c r="G53" s="58">
        <f t="shared" si="7"/>
        <v>0</v>
      </c>
      <c r="H53" s="58">
        <f t="shared" si="8"/>
        <v>0</v>
      </c>
      <c r="I53" s="58">
        <f t="shared" si="9"/>
        <v>0</v>
      </c>
      <c r="J53" s="62">
        <f t="shared" si="10"/>
        <v>0</v>
      </c>
      <c r="K53" s="63">
        <f t="shared" si="11"/>
        <v>115.08333333329938</v>
      </c>
      <c r="L53" s="64">
        <f t="shared" si="12"/>
        <v>1E-3</v>
      </c>
      <c r="N53">
        <f t="shared" si="13"/>
        <v>-18.833333333333332</v>
      </c>
      <c r="P53" s="13"/>
      <c r="Q53" s="13"/>
    </row>
    <row r="54" spans="1:17">
      <c r="A54" s="72">
        <f t="shared" si="5"/>
        <v>44</v>
      </c>
      <c r="G54" s="58">
        <f t="shared" si="7"/>
        <v>0</v>
      </c>
      <c r="H54" s="58">
        <f t="shared" si="8"/>
        <v>0</v>
      </c>
      <c r="I54" s="58">
        <f t="shared" si="9"/>
        <v>0</v>
      </c>
      <c r="J54" s="62">
        <f t="shared" si="10"/>
        <v>0</v>
      </c>
      <c r="K54" s="63">
        <f t="shared" si="11"/>
        <v>115.08333333329938</v>
      </c>
      <c r="L54" s="64">
        <f t="shared" si="12"/>
        <v>1E-3</v>
      </c>
      <c r="N54">
        <f t="shared" si="13"/>
        <v>-18.833333333333332</v>
      </c>
      <c r="P54" s="13"/>
      <c r="Q54" s="13"/>
    </row>
    <row r="55" spans="1:17">
      <c r="A55" s="72">
        <f t="shared" si="5"/>
        <v>45</v>
      </c>
      <c r="G55" s="58">
        <f t="shared" si="7"/>
        <v>0</v>
      </c>
      <c r="H55" s="58">
        <f t="shared" si="8"/>
        <v>0</v>
      </c>
      <c r="I55" s="58">
        <f t="shared" si="9"/>
        <v>0</v>
      </c>
      <c r="J55" s="62">
        <f t="shared" si="10"/>
        <v>0</v>
      </c>
      <c r="K55" s="63">
        <f t="shared" si="11"/>
        <v>115.08333333329938</v>
      </c>
      <c r="L55" s="64">
        <f t="shared" si="12"/>
        <v>1E-3</v>
      </c>
      <c r="N55">
        <f t="shared" si="13"/>
        <v>-18.833333333333332</v>
      </c>
      <c r="P55" s="13"/>
      <c r="Q55" s="13"/>
    </row>
    <row r="56" spans="1:17">
      <c r="A56" s="72">
        <f t="shared" si="5"/>
        <v>46</v>
      </c>
      <c r="G56" s="58">
        <f t="shared" si="7"/>
        <v>0</v>
      </c>
      <c r="H56" s="58">
        <f t="shared" si="8"/>
        <v>0</v>
      </c>
      <c r="I56" s="58">
        <f t="shared" si="9"/>
        <v>0</v>
      </c>
      <c r="J56" s="62">
        <f t="shared" si="10"/>
        <v>0</v>
      </c>
      <c r="K56" s="63">
        <f t="shared" si="11"/>
        <v>115.08333333329938</v>
      </c>
      <c r="L56" s="64">
        <f t="shared" si="12"/>
        <v>1E-3</v>
      </c>
      <c r="N56">
        <f t="shared" si="13"/>
        <v>-18.833333333333332</v>
      </c>
      <c r="P56" s="13"/>
      <c r="Q56" s="13"/>
    </row>
    <row r="57" spans="1:17">
      <c r="A57" s="72">
        <f t="shared" si="5"/>
        <v>47</v>
      </c>
      <c r="G57" s="58">
        <f t="shared" si="7"/>
        <v>0</v>
      </c>
      <c r="H57" s="58">
        <f t="shared" si="8"/>
        <v>0</v>
      </c>
      <c r="I57" s="58">
        <f t="shared" si="9"/>
        <v>0</v>
      </c>
      <c r="J57" s="62">
        <f t="shared" si="10"/>
        <v>0</v>
      </c>
      <c r="K57" s="63">
        <f t="shared" si="11"/>
        <v>115.08333333329938</v>
      </c>
      <c r="L57" s="64">
        <f t="shared" si="12"/>
        <v>1E-3</v>
      </c>
      <c r="N57">
        <f t="shared" si="13"/>
        <v>-18.833333333333332</v>
      </c>
      <c r="P57" s="13"/>
      <c r="Q57" s="13"/>
    </row>
    <row r="58" spans="1:17">
      <c r="A58" s="72">
        <f t="shared" si="5"/>
        <v>48</v>
      </c>
      <c r="G58" s="58">
        <f t="shared" si="7"/>
        <v>0</v>
      </c>
      <c r="H58" s="58">
        <f t="shared" si="8"/>
        <v>0</v>
      </c>
      <c r="I58" s="58">
        <f t="shared" si="9"/>
        <v>0</v>
      </c>
      <c r="J58" s="62">
        <f t="shared" si="10"/>
        <v>0</v>
      </c>
      <c r="K58" s="63">
        <f t="shared" si="11"/>
        <v>115.08333333329938</v>
      </c>
      <c r="L58" s="64">
        <f t="shared" si="12"/>
        <v>1E-3</v>
      </c>
      <c r="N58">
        <f t="shared" si="13"/>
        <v>-18.833333333333332</v>
      </c>
      <c r="P58" s="13"/>
      <c r="Q58" s="13"/>
    </row>
    <row r="59" spans="1:17">
      <c r="A59" s="72">
        <f t="shared" si="5"/>
        <v>49</v>
      </c>
      <c r="G59" s="58">
        <f t="shared" si="7"/>
        <v>0</v>
      </c>
      <c r="H59" s="58">
        <f t="shared" si="8"/>
        <v>0</v>
      </c>
      <c r="I59" s="58">
        <f t="shared" si="9"/>
        <v>0</v>
      </c>
      <c r="J59" s="62">
        <f t="shared" si="10"/>
        <v>0</v>
      </c>
      <c r="K59" s="63">
        <f t="shared" si="11"/>
        <v>115.08333333329938</v>
      </c>
      <c r="L59" s="64">
        <f t="shared" si="12"/>
        <v>1E-3</v>
      </c>
      <c r="N59">
        <f t="shared" si="13"/>
        <v>-18.833333333333332</v>
      </c>
      <c r="P59" s="13"/>
      <c r="Q59" s="13"/>
    </row>
    <row r="60" spans="1:17">
      <c r="A60" s="72">
        <f t="shared" si="5"/>
        <v>50</v>
      </c>
      <c r="G60" s="58">
        <f t="shared" si="7"/>
        <v>0</v>
      </c>
      <c r="H60" s="58">
        <f t="shared" si="8"/>
        <v>0</v>
      </c>
      <c r="I60" s="58">
        <f t="shared" si="9"/>
        <v>0</v>
      </c>
      <c r="J60" s="62">
        <f t="shared" si="10"/>
        <v>0</v>
      </c>
      <c r="K60" s="63">
        <f t="shared" si="11"/>
        <v>115.08333333329938</v>
      </c>
      <c r="L60" s="64">
        <f t="shared" si="12"/>
        <v>1E-3</v>
      </c>
      <c r="N60">
        <f t="shared" si="13"/>
        <v>-18.833333333333332</v>
      </c>
      <c r="P60" s="13"/>
      <c r="Q60" s="13"/>
    </row>
    <row r="61" spans="1:17">
      <c r="A61" s="72">
        <f t="shared" si="5"/>
        <v>51</v>
      </c>
      <c r="G61" s="58">
        <f t="shared" si="7"/>
        <v>0</v>
      </c>
      <c r="H61" s="58">
        <f t="shared" si="8"/>
        <v>0</v>
      </c>
      <c r="I61" s="58">
        <f t="shared" si="9"/>
        <v>0</v>
      </c>
      <c r="J61" s="62">
        <f t="shared" si="10"/>
        <v>0</v>
      </c>
      <c r="K61" s="63">
        <f t="shared" si="11"/>
        <v>115.08333333329938</v>
      </c>
      <c r="L61" s="64">
        <f t="shared" si="12"/>
        <v>1E-3</v>
      </c>
      <c r="N61">
        <f t="shared" si="13"/>
        <v>-18.833333333333332</v>
      </c>
      <c r="P61" s="13"/>
      <c r="Q61" s="13"/>
    </row>
    <row r="62" spans="1:17">
      <c r="A62" s="72">
        <f t="shared" si="5"/>
        <v>52</v>
      </c>
      <c r="G62" s="58">
        <f t="shared" si="7"/>
        <v>0</v>
      </c>
      <c r="H62" s="58">
        <f t="shared" si="8"/>
        <v>0</v>
      </c>
      <c r="I62" s="58">
        <f t="shared" si="9"/>
        <v>0</v>
      </c>
      <c r="J62" s="62">
        <f t="shared" si="10"/>
        <v>0</v>
      </c>
      <c r="K62" s="63">
        <f t="shared" si="11"/>
        <v>115.08333333329938</v>
      </c>
      <c r="L62" s="64">
        <f t="shared" si="12"/>
        <v>1E-3</v>
      </c>
      <c r="N62">
        <f t="shared" si="13"/>
        <v>-18.833333333333332</v>
      </c>
      <c r="P62" s="13"/>
      <c r="Q62" s="13"/>
    </row>
    <row r="63" spans="1:17">
      <c r="A63" s="72">
        <f t="shared" si="5"/>
        <v>53</v>
      </c>
      <c r="G63" s="58">
        <f t="shared" si="7"/>
        <v>0</v>
      </c>
      <c r="H63" s="58">
        <f t="shared" si="8"/>
        <v>0</v>
      </c>
      <c r="I63" s="58">
        <f t="shared" si="9"/>
        <v>0</v>
      </c>
      <c r="J63" s="62">
        <f t="shared" si="10"/>
        <v>0</v>
      </c>
      <c r="K63" s="63">
        <f t="shared" si="11"/>
        <v>115.08333333329938</v>
      </c>
      <c r="L63" s="64">
        <f t="shared" si="12"/>
        <v>1E-3</v>
      </c>
      <c r="N63">
        <f t="shared" si="13"/>
        <v>-18.833333333333332</v>
      </c>
      <c r="P63" s="13"/>
      <c r="Q63" s="13"/>
    </row>
    <row r="64" spans="1:17">
      <c r="A64" s="72">
        <f t="shared" si="5"/>
        <v>54</v>
      </c>
      <c r="G64" s="58">
        <f t="shared" si="7"/>
        <v>0</v>
      </c>
      <c r="H64" s="58">
        <f t="shared" si="8"/>
        <v>0</v>
      </c>
      <c r="I64" s="58">
        <f t="shared" si="9"/>
        <v>0</v>
      </c>
      <c r="J64" s="62">
        <f t="shared" si="10"/>
        <v>0</v>
      </c>
      <c r="K64" s="63">
        <f t="shared" si="11"/>
        <v>115.08333333329938</v>
      </c>
      <c r="L64" s="64">
        <f t="shared" si="12"/>
        <v>1E-3</v>
      </c>
      <c r="N64">
        <f t="shared" si="13"/>
        <v>-18.833333333333332</v>
      </c>
      <c r="P64" s="13"/>
      <c r="Q64" s="13"/>
    </row>
    <row r="65" spans="1:17">
      <c r="A65" s="72">
        <f t="shared" si="5"/>
        <v>55</v>
      </c>
      <c r="G65" s="58">
        <f t="shared" si="7"/>
        <v>0</v>
      </c>
      <c r="H65" s="58">
        <f t="shared" si="8"/>
        <v>0</v>
      </c>
      <c r="I65" s="58">
        <f t="shared" si="9"/>
        <v>0</v>
      </c>
      <c r="J65" s="62">
        <f t="shared" si="10"/>
        <v>0</v>
      </c>
      <c r="K65" s="63">
        <f t="shared" si="11"/>
        <v>115.08333333329938</v>
      </c>
      <c r="L65" s="64">
        <f t="shared" si="12"/>
        <v>1E-3</v>
      </c>
      <c r="N65">
        <f t="shared" si="13"/>
        <v>-18.833333333333332</v>
      </c>
      <c r="P65" s="13"/>
      <c r="Q65" s="13"/>
    </row>
    <row r="66" spans="1:17">
      <c r="A66" s="72">
        <f t="shared" si="5"/>
        <v>56</v>
      </c>
      <c r="G66" s="58">
        <f t="shared" si="7"/>
        <v>0</v>
      </c>
      <c r="H66" s="58">
        <f t="shared" si="8"/>
        <v>0</v>
      </c>
      <c r="I66" s="58">
        <f t="shared" si="9"/>
        <v>0</v>
      </c>
      <c r="J66" s="62">
        <f t="shared" si="10"/>
        <v>0</v>
      </c>
      <c r="K66" s="63">
        <f t="shared" si="11"/>
        <v>115.08333333329938</v>
      </c>
      <c r="L66" s="64">
        <f t="shared" si="12"/>
        <v>1E-3</v>
      </c>
      <c r="N66">
        <f t="shared" si="13"/>
        <v>-18.833333333333332</v>
      </c>
      <c r="P66" s="13"/>
      <c r="Q66" s="13"/>
    </row>
    <row r="67" spans="1:17">
      <c r="A67" s="72">
        <f t="shared" si="5"/>
        <v>57</v>
      </c>
      <c r="G67" s="58">
        <f t="shared" si="7"/>
        <v>0</v>
      </c>
      <c r="H67" s="58">
        <f t="shared" si="8"/>
        <v>0</v>
      </c>
      <c r="I67" s="58">
        <f t="shared" si="9"/>
        <v>0</v>
      </c>
      <c r="J67" s="62">
        <f t="shared" si="10"/>
        <v>0</v>
      </c>
      <c r="K67" s="63">
        <f t="shared" si="11"/>
        <v>115.08333333329938</v>
      </c>
      <c r="L67" s="64">
        <f t="shared" si="12"/>
        <v>1E-3</v>
      </c>
      <c r="N67">
        <f t="shared" si="13"/>
        <v>-18.833333333333332</v>
      </c>
      <c r="P67" s="13"/>
      <c r="Q67" s="13"/>
    </row>
    <row r="68" spans="1:17">
      <c r="A68" s="72">
        <f t="shared" si="5"/>
        <v>58</v>
      </c>
      <c r="G68" s="58">
        <f t="shared" si="7"/>
        <v>0</v>
      </c>
      <c r="H68" s="58">
        <f t="shared" si="8"/>
        <v>0</v>
      </c>
      <c r="I68" s="58">
        <f t="shared" si="9"/>
        <v>0</v>
      </c>
      <c r="J68" s="62">
        <f t="shared" si="10"/>
        <v>0</v>
      </c>
      <c r="K68" s="63">
        <f t="shared" si="11"/>
        <v>115.08333333329938</v>
      </c>
      <c r="L68" s="64">
        <f t="shared" si="12"/>
        <v>1E-3</v>
      </c>
      <c r="N68">
        <f t="shared" si="13"/>
        <v>-18.833333333333332</v>
      </c>
      <c r="P68" s="13"/>
      <c r="Q68" s="13"/>
    </row>
    <row r="69" spans="1:17">
      <c r="A69" s="72">
        <f t="shared" si="5"/>
        <v>59</v>
      </c>
      <c r="G69" s="58">
        <f t="shared" si="7"/>
        <v>0</v>
      </c>
      <c r="H69" s="58">
        <f t="shared" si="8"/>
        <v>0</v>
      </c>
      <c r="I69" s="58">
        <f t="shared" si="9"/>
        <v>0</v>
      </c>
      <c r="J69" s="62">
        <f t="shared" si="10"/>
        <v>0</v>
      </c>
      <c r="K69" s="63">
        <f t="shared" si="11"/>
        <v>115.08333333329938</v>
      </c>
      <c r="L69" s="64">
        <f t="shared" si="12"/>
        <v>1E-3</v>
      </c>
      <c r="N69">
        <f t="shared" si="13"/>
        <v>-18.833333333333332</v>
      </c>
      <c r="P69" s="13"/>
      <c r="Q69" s="13"/>
    </row>
    <row r="70" spans="1:17">
      <c r="A70" s="72">
        <f t="shared" si="5"/>
        <v>60</v>
      </c>
      <c r="G70" s="58">
        <f t="shared" si="7"/>
        <v>0</v>
      </c>
      <c r="H70" s="58">
        <f t="shared" si="8"/>
        <v>0</v>
      </c>
      <c r="I70" s="58">
        <f t="shared" si="9"/>
        <v>0</v>
      </c>
      <c r="J70" s="62">
        <f t="shared" si="10"/>
        <v>0</v>
      </c>
      <c r="K70" s="63">
        <f t="shared" si="11"/>
        <v>115.08333333329938</v>
      </c>
      <c r="L70" s="64">
        <f t="shared" si="12"/>
        <v>1E-3</v>
      </c>
      <c r="N70">
        <f t="shared" si="13"/>
        <v>-18.833333333333332</v>
      </c>
      <c r="P70" s="13"/>
      <c r="Q70" s="13"/>
    </row>
    <row r="71" spans="1:17">
      <c r="A71" s="72">
        <f t="shared" si="5"/>
        <v>61</v>
      </c>
      <c r="G71" s="58">
        <f t="shared" si="7"/>
        <v>0</v>
      </c>
      <c r="H71" s="58">
        <f t="shared" si="8"/>
        <v>0</v>
      </c>
      <c r="I71" s="58">
        <f t="shared" si="9"/>
        <v>0</v>
      </c>
      <c r="J71" s="62">
        <f t="shared" si="10"/>
        <v>0</v>
      </c>
      <c r="K71" s="63">
        <f t="shared" si="11"/>
        <v>115.08333333329938</v>
      </c>
      <c r="L71" s="64">
        <f t="shared" si="12"/>
        <v>1E-3</v>
      </c>
      <c r="N71">
        <f t="shared" si="13"/>
        <v>-18.833333333333332</v>
      </c>
      <c r="P71" s="13"/>
      <c r="Q71" s="13"/>
    </row>
    <row r="72" spans="1:17">
      <c r="A72" s="72">
        <f t="shared" si="5"/>
        <v>62</v>
      </c>
      <c r="G72" s="58">
        <f t="shared" si="7"/>
        <v>0</v>
      </c>
      <c r="H72" s="58">
        <f t="shared" si="8"/>
        <v>0</v>
      </c>
      <c r="I72" s="58">
        <f t="shared" si="9"/>
        <v>0</v>
      </c>
      <c r="J72" s="62">
        <f t="shared" si="10"/>
        <v>0</v>
      </c>
      <c r="K72" s="63">
        <f t="shared" si="11"/>
        <v>115.08333333329938</v>
      </c>
      <c r="L72" s="64">
        <f t="shared" si="12"/>
        <v>1E-3</v>
      </c>
      <c r="N72">
        <f t="shared" si="13"/>
        <v>-18.833333333333332</v>
      </c>
      <c r="P72" s="13"/>
      <c r="Q72" s="13"/>
    </row>
    <row r="73" spans="1:17">
      <c r="A73" s="72">
        <f t="shared" si="5"/>
        <v>63</v>
      </c>
      <c r="G73" s="58">
        <f t="shared" si="7"/>
        <v>0</v>
      </c>
      <c r="H73" s="58">
        <f t="shared" si="8"/>
        <v>0</v>
      </c>
      <c r="I73" s="58">
        <f t="shared" si="9"/>
        <v>0</v>
      </c>
      <c r="J73" s="62">
        <f t="shared" si="10"/>
        <v>0</v>
      </c>
      <c r="K73" s="63">
        <f t="shared" si="11"/>
        <v>115.08333333329938</v>
      </c>
      <c r="L73" s="64">
        <f t="shared" si="12"/>
        <v>1E-3</v>
      </c>
      <c r="N73">
        <f t="shared" si="13"/>
        <v>-18.833333333333332</v>
      </c>
      <c r="P73" s="13"/>
      <c r="Q73" s="13"/>
    </row>
    <row r="74" spans="1:17">
      <c r="A74" s="72">
        <f t="shared" si="5"/>
        <v>64</v>
      </c>
      <c r="G74" s="58">
        <f t="shared" si="7"/>
        <v>0</v>
      </c>
      <c r="H74" s="58">
        <f t="shared" si="8"/>
        <v>0</v>
      </c>
      <c r="I74" s="58">
        <f t="shared" si="9"/>
        <v>0</v>
      </c>
      <c r="J74" s="62">
        <f t="shared" si="10"/>
        <v>0</v>
      </c>
      <c r="K74" s="63">
        <f t="shared" si="11"/>
        <v>115.08333333329938</v>
      </c>
      <c r="L74" s="64">
        <f t="shared" si="12"/>
        <v>1E-3</v>
      </c>
      <c r="N74">
        <f t="shared" si="13"/>
        <v>-18.833333333333332</v>
      </c>
      <c r="P74" s="13"/>
      <c r="Q74" s="13"/>
    </row>
    <row r="75" spans="1:17">
      <c r="A75" s="72">
        <f t="shared" si="5"/>
        <v>65</v>
      </c>
      <c r="G75" s="58">
        <f t="shared" si="7"/>
        <v>0</v>
      </c>
      <c r="H75" s="58">
        <f t="shared" si="8"/>
        <v>0</v>
      </c>
      <c r="I75" s="58">
        <f t="shared" si="9"/>
        <v>0</v>
      </c>
      <c r="J75" s="62">
        <f t="shared" si="10"/>
        <v>0</v>
      </c>
      <c r="K75" s="63">
        <f t="shared" si="11"/>
        <v>115.08333333329938</v>
      </c>
      <c r="L75" s="64">
        <f t="shared" si="12"/>
        <v>1E-3</v>
      </c>
      <c r="N75">
        <f t="shared" si="13"/>
        <v>-18.833333333333332</v>
      </c>
      <c r="P75" s="13"/>
      <c r="Q75" s="13"/>
    </row>
    <row r="76" spans="1:17">
      <c r="A76" s="72">
        <f t="shared" si="5"/>
        <v>66</v>
      </c>
      <c r="G76" s="58">
        <f t="shared" si="7"/>
        <v>0</v>
      </c>
      <c r="H76" s="58">
        <f t="shared" si="8"/>
        <v>0</v>
      </c>
      <c r="I76" s="58">
        <f t="shared" si="9"/>
        <v>0</v>
      </c>
      <c r="J76" s="62">
        <f t="shared" si="10"/>
        <v>0</v>
      </c>
      <c r="K76" s="63">
        <f t="shared" si="11"/>
        <v>115.08333333329938</v>
      </c>
      <c r="L76" s="64">
        <f t="shared" si="12"/>
        <v>1E-3</v>
      </c>
      <c r="N76">
        <f t="shared" si="13"/>
        <v>-18.833333333333332</v>
      </c>
      <c r="P76" s="13"/>
      <c r="Q76" s="13"/>
    </row>
    <row r="77" spans="1:17">
      <c r="A77" s="72">
        <f t="shared" ref="A77:A140" si="15">A76+1</f>
        <v>67</v>
      </c>
      <c r="G77" s="58">
        <f t="shared" si="7"/>
        <v>0</v>
      </c>
      <c r="H77" s="58">
        <f t="shared" si="8"/>
        <v>0</v>
      </c>
      <c r="I77" s="58">
        <f t="shared" si="9"/>
        <v>0</v>
      </c>
      <c r="J77" s="62">
        <f t="shared" si="10"/>
        <v>0</v>
      </c>
      <c r="K77" s="63">
        <f t="shared" si="11"/>
        <v>115.08333333329938</v>
      </c>
      <c r="L77" s="64">
        <f t="shared" si="12"/>
        <v>1E-3</v>
      </c>
      <c r="N77">
        <f t="shared" si="13"/>
        <v>-18.833333333333332</v>
      </c>
      <c r="P77" s="13"/>
      <c r="Q77" s="13"/>
    </row>
    <row r="78" spans="1:17">
      <c r="A78" s="72">
        <f t="shared" si="15"/>
        <v>68</v>
      </c>
      <c r="G78" s="58">
        <f t="shared" si="7"/>
        <v>0</v>
      </c>
      <c r="H78" s="58">
        <f t="shared" si="8"/>
        <v>0</v>
      </c>
      <c r="I78" s="58">
        <f t="shared" si="9"/>
        <v>0</v>
      </c>
      <c r="J78" s="62">
        <f t="shared" si="10"/>
        <v>0</v>
      </c>
      <c r="K78" s="63">
        <f t="shared" si="11"/>
        <v>115.08333333329938</v>
      </c>
      <c r="L78" s="64">
        <f t="shared" si="12"/>
        <v>1E-3</v>
      </c>
      <c r="N78">
        <f t="shared" si="13"/>
        <v>-18.833333333333332</v>
      </c>
      <c r="P78" s="13"/>
      <c r="Q78" s="13"/>
    </row>
    <row r="79" spans="1:17">
      <c r="A79" s="72">
        <f t="shared" si="15"/>
        <v>69</v>
      </c>
      <c r="G79" s="58">
        <f t="shared" si="7"/>
        <v>0</v>
      </c>
      <c r="H79" s="58">
        <f t="shared" si="8"/>
        <v>0</v>
      </c>
      <c r="I79" s="58">
        <f t="shared" si="9"/>
        <v>0</v>
      </c>
      <c r="J79" s="62">
        <f t="shared" si="10"/>
        <v>0</v>
      </c>
      <c r="K79" s="63">
        <f t="shared" si="11"/>
        <v>115.08333333329938</v>
      </c>
      <c r="L79" s="64">
        <f t="shared" si="12"/>
        <v>1E-3</v>
      </c>
      <c r="N79">
        <f t="shared" si="13"/>
        <v>-18.833333333333332</v>
      </c>
      <c r="P79" s="13"/>
      <c r="Q79" s="13"/>
    </row>
    <row r="80" spans="1:17">
      <c r="A80" s="72">
        <f t="shared" si="15"/>
        <v>70</v>
      </c>
      <c r="G80" s="58">
        <f t="shared" si="7"/>
        <v>0</v>
      </c>
      <c r="H80" s="58">
        <f t="shared" si="8"/>
        <v>0</v>
      </c>
      <c r="I80" s="58">
        <f t="shared" si="9"/>
        <v>0</v>
      </c>
      <c r="J80" s="62">
        <f t="shared" si="10"/>
        <v>0</v>
      </c>
      <c r="K80" s="63">
        <f t="shared" si="11"/>
        <v>115.08333333329938</v>
      </c>
      <c r="L80" s="64">
        <f t="shared" si="12"/>
        <v>1E-3</v>
      </c>
      <c r="N80">
        <f t="shared" si="13"/>
        <v>-18.833333333333332</v>
      </c>
      <c r="P80" s="13"/>
      <c r="Q80" s="13"/>
    </row>
    <row r="81" spans="1:17">
      <c r="A81" s="72">
        <f t="shared" si="15"/>
        <v>71</v>
      </c>
      <c r="G81" s="58">
        <f t="shared" si="7"/>
        <v>0</v>
      </c>
      <c r="H81" s="58">
        <f t="shared" si="8"/>
        <v>0</v>
      </c>
      <c r="I81" s="58">
        <f t="shared" si="9"/>
        <v>0</v>
      </c>
      <c r="J81" s="62">
        <f t="shared" si="10"/>
        <v>0</v>
      </c>
      <c r="K81" s="63">
        <f t="shared" si="11"/>
        <v>115.08333333329938</v>
      </c>
      <c r="L81" s="64">
        <f t="shared" si="12"/>
        <v>1E-3</v>
      </c>
      <c r="N81">
        <f t="shared" si="13"/>
        <v>-18.833333333333332</v>
      </c>
      <c r="P81" s="13"/>
      <c r="Q81" s="13"/>
    </row>
    <row r="82" spans="1:17">
      <c r="A82" s="72">
        <f t="shared" si="15"/>
        <v>72</v>
      </c>
      <c r="G82" s="58">
        <f t="shared" si="7"/>
        <v>0</v>
      </c>
      <c r="H82" s="58">
        <f t="shared" si="8"/>
        <v>0</v>
      </c>
      <c r="I82" s="58">
        <f t="shared" si="9"/>
        <v>0</v>
      </c>
      <c r="J82" s="62">
        <f t="shared" si="10"/>
        <v>0</v>
      </c>
      <c r="K82" s="63">
        <f t="shared" si="11"/>
        <v>115.08333333329938</v>
      </c>
      <c r="L82" s="64">
        <f t="shared" si="12"/>
        <v>1E-3</v>
      </c>
      <c r="N82">
        <f t="shared" si="13"/>
        <v>-18.833333333333332</v>
      </c>
      <c r="P82" s="13"/>
      <c r="Q82" s="13"/>
    </row>
    <row r="83" spans="1:17">
      <c r="A83" s="72">
        <f t="shared" si="15"/>
        <v>73</v>
      </c>
      <c r="G83" s="58">
        <f t="shared" si="7"/>
        <v>0</v>
      </c>
      <c r="H83" s="58">
        <f t="shared" si="8"/>
        <v>0</v>
      </c>
      <c r="I83" s="58">
        <f t="shared" si="9"/>
        <v>0</v>
      </c>
      <c r="J83" s="62">
        <f t="shared" si="10"/>
        <v>0</v>
      </c>
      <c r="K83" s="63">
        <f t="shared" si="11"/>
        <v>115.08333333329938</v>
      </c>
      <c r="L83" s="64">
        <f t="shared" si="12"/>
        <v>1E-3</v>
      </c>
      <c r="N83">
        <f t="shared" si="13"/>
        <v>-18.833333333333332</v>
      </c>
      <c r="P83" s="13"/>
      <c r="Q83" s="13"/>
    </row>
    <row r="84" spans="1:17">
      <c r="A84" s="72">
        <f t="shared" si="15"/>
        <v>74</v>
      </c>
      <c r="G84" s="58">
        <f t="shared" si="7"/>
        <v>0</v>
      </c>
      <c r="H84" s="58">
        <f t="shared" si="8"/>
        <v>0</v>
      </c>
      <c r="I84" s="58">
        <f t="shared" si="9"/>
        <v>0</v>
      </c>
      <c r="J84" s="62">
        <f t="shared" si="10"/>
        <v>0</v>
      </c>
      <c r="K84" s="63">
        <f t="shared" si="11"/>
        <v>115.08333333329938</v>
      </c>
      <c r="L84" s="64">
        <f t="shared" si="12"/>
        <v>1E-3</v>
      </c>
      <c r="N84">
        <f t="shared" si="13"/>
        <v>-18.833333333333332</v>
      </c>
      <c r="P84" s="13"/>
      <c r="Q84" s="13"/>
    </row>
    <row r="85" spans="1:17">
      <c r="A85" s="72">
        <f t="shared" si="15"/>
        <v>75</v>
      </c>
      <c r="G85" s="58">
        <f t="shared" ref="G85:G148" si="16">INT(B85/X$26)*X$25+MOD(B85,X$28)*X$27</f>
        <v>0</v>
      </c>
      <c r="H85" s="58">
        <f t="shared" ref="H85:H148" si="17">INT(C85/Y$26)*Y$25+MOD(C85,Y$28)*Y$27</f>
        <v>0</v>
      </c>
      <c r="I85" s="58">
        <f t="shared" ref="I85:I148" si="18">INT(D85/Z$26)*Z$25+MOD(D85,Z$28)*Z$27</f>
        <v>0</v>
      </c>
      <c r="J85" s="62">
        <f t="shared" ref="J85:J148" si="19">SUM(G85:I85)</f>
        <v>0</v>
      </c>
      <c r="K85" s="63">
        <f t="shared" ref="K85:K148" si="20">IF(ISNUMBER(E85),J85-$J$11+$K$9/86400,MAX($J$11:$J$2003)-$J$11)</f>
        <v>115.08333333329938</v>
      </c>
      <c r="L85" s="64">
        <f t="shared" ref="L85:L148" si="21">IF(ISBLANK(E85),0.001,IF(N85&gt;0.001,N85,0.001))</f>
        <v>1E-3</v>
      </c>
      <c r="N85">
        <f t="shared" ref="N85:N148" si="22">(E85-$U$2)/$U$1</f>
        <v>-18.833333333333332</v>
      </c>
      <c r="P85" s="13"/>
      <c r="Q85" s="13"/>
    </row>
    <row r="86" spans="1:17">
      <c r="A86" s="72">
        <f t="shared" si="15"/>
        <v>76</v>
      </c>
      <c r="G86" s="58">
        <f t="shared" si="16"/>
        <v>0</v>
      </c>
      <c r="H86" s="58">
        <f t="shared" si="17"/>
        <v>0</v>
      </c>
      <c r="I86" s="58">
        <f t="shared" si="18"/>
        <v>0</v>
      </c>
      <c r="J86" s="62">
        <f t="shared" si="19"/>
        <v>0</v>
      </c>
      <c r="K86" s="63">
        <f t="shared" si="20"/>
        <v>115.08333333329938</v>
      </c>
      <c r="L86" s="64">
        <f t="shared" si="21"/>
        <v>1E-3</v>
      </c>
      <c r="N86">
        <f t="shared" si="22"/>
        <v>-18.833333333333332</v>
      </c>
      <c r="P86" s="13"/>
      <c r="Q86" s="13"/>
    </row>
    <row r="87" spans="1:17">
      <c r="A87" s="72">
        <f t="shared" si="15"/>
        <v>77</v>
      </c>
      <c r="G87" s="58">
        <f t="shared" si="16"/>
        <v>0</v>
      </c>
      <c r="H87" s="58">
        <f t="shared" si="17"/>
        <v>0</v>
      </c>
      <c r="I87" s="58">
        <f t="shared" si="18"/>
        <v>0</v>
      </c>
      <c r="J87" s="62">
        <f t="shared" si="19"/>
        <v>0</v>
      </c>
      <c r="K87" s="63">
        <f t="shared" si="20"/>
        <v>115.08333333329938</v>
      </c>
      <c r="L87" s="64">
        <f t="shared" si="21"/>
        <v>1E-3</v>
      </c>
      <c r="N87">
        <f t="shared" si="22"/>
        <v>-18.833333333333332</v>
      </c>
      <c r="P87" s="13"/>
      <c r="Q87" s="13"/>
    </row>
    <row r="88" spans="1:17">
      <c r="A88" s="72">
        <f t="shared" si="15"/>
        <v>78</v>
      </c>
      <c r="G88" s="58">
        <f t="shared" si="16"/>
        <v>0</v>
      </c>
      <c r="H88" s="58">
        <f t="shared" si="17"/>
        <v>0</v>
      </c>
      <c r="I88" s="58">
        <f t="shared" si="18"/>
        <v>0</v>
      </c>
      <c r="J88" s="62">
        <f t="shared" si="19"/>
        <v>0</v>
      </c>
      <c r="K88" s="63">
        <f t="shared" si="20"/>
        <v>115.08333333329938</v>
      </c>
      <c r="L88" s="64">
        <f t="shared" si="21"/>
        <v>1E-3</v>
      </c>
      <c r="N88">
        <f t="shared" si="22"/>
        <v>-18.833333333333332</v>
      </c>
      <c r="P88" s="13"/>
      <c r="Q88" s="13"/>
    </row>
    <row r="89" spans="1:17">
      <c r="A89" s="72">
        <f t="shared" si="15"/>
        <v>79</v>
      </c>
      <c r="G89" s="58">
        <f t="shared" si="16"/>
        <v>0</v>
      </c>
      <c r="H89" s="58">
        <f t="shared" si="17"/>
        <v>0</v>
      </c>
      <c r="I89" s="58">
        <f t="shared" si="18"/>
        <v>0</v>
      </c>
      <c r="J89" s="62">
        <f t="shared" si="19"/>
        <v>0</v>
      </c>
      <c r="K89" s="63">
        <f t="shared" si="20"/>
        <v>115.08333333329938</v>
      </c>
      <c r="L89" s="64">
        <f t="shared" si="21"/>
        <v>1E-3</v>
      </c>
      <c r="N89">
        <f t="shared" si="22"/>
        <v>-18.833333333333332</v>
      </c>
      <c r="P89" s="13"/>
      <c r="Q89" s="13"/>
    </row>
    <row r="90" spans="1:17">
      <c r="A90" s="72">
        <f t="shared" si="15"/>
        <v>80</v>
      </c>
      <c r="G90" s="58">
        <f t="shared" si="16"/>
        <v>0</v>
      </c>
      <c r="H90" s="58">
        <f t="shared" si="17"/>
        <v>0</v>
      </c>
      <c r="I90" s="58">
        <f t="shared" si="18"/>
        <v>0</v>
      </c>
      <c r="J90" s="62">
        <f t="shared" si="19"/>
        <v>0</v>
      </c>
      <c r="K90" s="63">
        <f t="shared" si="20"/>
        <v>115.08333333329938</v>
      </c>
      <c r="L90" s="64">
        <f t="shared" si="21"/>
        <v>1E-3</v>
      </c>
      <c r="N90">
        <f t="shared" si="22"/>
        <v>-18.833333333333332</v>
      </c>
      <c r="P90" s="13"/>
      <c r="Q90" s="13"/>
    </row>
    <row r="91" spans="1:17">
      <c r="A91" s="72">
        <f t="shared" si="15"/>
        <v>81</v>
      </c>
      <c r="G91" s="58">
        <f t="shared" si="16"/>
        <v>0</v>
      </c>
      <c r="H91" s="58">
        <f t="shared" si="17"/>
        <v>0</v>
      </c>
      <c r="I91" s="58">
        <f t="shared" si="18"/>
        <v>0</v>
      </c>
      <c r="J91" s="62">
        <f t="shared" si="19"/>
        <v>0</v>
      </c>
      <c r="K91" s="63">
        <f t="shared" si="20"/>
        <v>115.08333333329938</v>
      </c>
      <c r="L91" s="64">
        <f t="shared" si="21"/>
        <v>1E-3</v>
      </c>
      <c r="N91">
        <f t="shared" si="22"/>
        <v>-18.833333333333332</v>
      </c>
      <c r="P91" s="13"/>
      <c r="Q91" s="13"/>
    </row>
    <row r="92" spans="1:17">
      <c r="A92" s="72">
        <f t="shared" si="15"/>
        <v>82</v>
      </c>
      <c r="G92" s="58">
        <f t="shared" si="16"/>
        <v>0</v>
      </c>
      <c r="H92" s="58">
        <f t="shared" si="17"/>
        <v>0</v>
      </c>
      <c r="I92" s="58">
        <f t="shared" si="18"/>
        <v>0</v>
      </c>
      <c r="J92" s="62">
        <f t="shared" si="19"/>
        <v>0</v>
      </c>
      <c r="K92" s="63">
        <f t="shared" si="20"/>
        <v>115.08333333329938</v>
      </c>
      <c r="L92" s="64">
        <f t="shared" si="21"/>
        <v>1E-3</v>
      </c>
      <c r="N92">
        <f t="shared" si="22"/>
        <v>-18.833333333333332</v>
      </c>
      <c r="P92" s="13"/>
      <c r="Q92" s="13"/>
    </row>
    <row r="93" spans="1:17">
      <c r="A93" s="72">
        <f t="shared" si="15"/>
        <v>83</v>
      </c>
      <c r="G93" s="58">
        <f t="shared" si="16"/>
        <v>0</v>
      </c>
      <c r="H93" s="58">
        <f t="shared" si="17"/>
        <v>0</v>
      </c>
      <c r="I93" s="58">
        <f t="shared" si="18"/>
        <v>0</v>
      </c>
      <c r="J93" s="62">
        <f t="shared" si="19"/>
        <v>0</v>
      </c>
      <c r="K93" s="63">
        <f t="shared" si="20"/>
        <v>115.08333333329938</v>
      </c>
      <c r="L93" s="64">
        <f t="shared" si="21"/>
        <v>1E-3</v>
      </c>
      <c r="N93">
        <f t="shared" si="22"/>
        <v>-18.833333333333332</v>
      </c>
      <c r="P93" s="13"/>
      <c r="Q93" s="13"/>
    </row>
    <row r="94" spans="1:17">
      <c r="A94" s="72">
        <f t="shared" si="15"/>
        <v>84</v>
      </c>
      <c r="G94" s="58">
        <f t="shared" si="16"/>
        <v>0</v>
      </c>
      <c r="H94" s="58">
        <f t="shared" si="17"/>
        <v>0</v>
      </c>
      <c r="I94" s="58">
        <f t="shared" si="18"/>
        <v>0</v>
      </c>
      <c r="J94" s="62">
        <f t="shared" si="19"/>
        <v>0</v>
      </c>
      <c r="K94" s="63">
        <f t="shared" si="20"/>
        <v>115.08333333329938</v>
      </c>
      <c r="L94" s="64">
        <f t="shared" si="21"/>
        <v>1E-3</v>
      </c>
      <c r="N94">
        <f t="shared" si="22"/>
        <v>-18.833333333333332</v>
      </c>
      <c r="P94" s="13"/>
      <c r="Q94" s="13"/>
    </row>
    <row r="95" spans="1:17">
      <c r="A95" s="72">
        <f t="shared" si="15"/>
        <v>85</v>
      </c>
      <c r="G95" s="58">
        <f t="shared" si="16"/>
        <v>0</v>
      </c>
      <c r="H95" s="58">
        <f t="shared" si="17"/>
        <v>0</v>
      </c>
      <c r="I95" s="58">
        <f t="shared" si="18"/>
        <v>0</v>
      </c>
      <c r="J95" s="62">
        <f t="shared" si="19"/>
        <v>0</v>
      </c>
      <c r="K95" s="63">
        <f t="shared" si="20"/>
        <v>115.08333333329938</v>
      </c>
      <c r="L95" s="64">
        <f t="shared" si="21"/>
        <v>1E-3</v>
      </c>
      <c r="N95">
        <f t="shared" si="22"/>
        <v>-18.833333333333332</v>
      </c>
      <c r="P95" s="13"/>
      <c r="Q95" s="13"/>
    </row>
    <row r="96" spans="1:17">
      <c r="A96" s="72">
        <f t="shared" si="15"/>
        <v>86</v>
      </c>
      <c r="G96" s="58">
        <f t="shared" si="16"/>
        <v>0</v>
      </c>
      <c r="H96" s="58">
        <f t="shared" si="17"/>
        <v>0</v>
      </c>
      <c r="I96" s="58">
        <f t="shared" si="18"/>
        <v>0</v>
      </c>
      <c r="J96" s="62">
        <f t="shared" si="19"/>
        <v>0</v>
      </c>
      <c r="K96" s="63">
        <f t="shared" si="20"/>
        <v>115.08333333329938</v>
      </c>
      <c r="L96" s="64">
        <f t="shared" si="21"/>
        <v>1E-3</v>
      </c>
      <c r="N96">
        <f t="shared" si="22"/>
        <v>-18.833333333333332</v>
      </c>
      <c r="P96" s="13"/>
      <c r="Q96" s="13"/>
    </row>
    <row r="97" spans="1:17">
      <c r="A97" s="72">
        <f t="shared" si="15"/>
        <v>87</v>
      </c>
      <c r="G97" s="58">
        <f t="shared" si="16"/>
        <v>0</v>
      </c>
      <c r="H97" s="58">
        <f t="shared" si="17"/>
        <v>0</v>
      </c>
      <c r="I97" s="58">
        <f t="shared" si="18"/>
        <v>0</v>
      </c>
      <c r="J97" s="62">
        <f t="shared" si="19"/>
        <v>0</v>
      </c>
      <c r="K97" s="63">
        <f t="shared" si="20"/>
        <v>115.08333333329938</v>
      </c>
      <c r="L97" s="64">
        <f t="shared" si="21"/>
        <v>1E-3</v>
      </c>
      <c r="N97">
        <f t="shared" si="22"/>
        <v>-18.833333333333332</v>
      </c>
      <c r="P97" s="13"/>
      <c r="Q97" s="13"/>
    </row>
    <row r="98" spans="1:17">
      <c r="A98" s="72">
        <f t="shared" si="15"/>
        <v>88</v>
      </c>
      <c r="G98" s="58">
        <f t="shared" si="16"/>
        <v>0</v>
      </c>
      <c r="H98" s="58">
        <f t="shared" si="17"/>
        <v>0</v>
      </c>
      <c r="I98" s="58">
        <f t="shared" si="18"/>
        <v>0</v>
      </c>
      <c r="J98" s="62">
        <f t="shared" si="19"/>
        <v>0</v>
      </c>
      <c r="K98" s="63">
        <f t="shared" si="20"/>
        <v>115.08333333329938</v>
      </c>
      <c r="L98" s="64">
        <f t="shared" si="21"/>
        <v>1E-3</v>
      </c>
      <c r="N98">
        <f t="shared" si="22"/>
        <v>-18.833333333333332</v>
      </c>
      <c r="P98" s="13"/>
      <c r="Q98" s="13"/>
    </row>
    <row r="99" spans="1:17">
      <c r="A99" s="72">
        <f t="shared" si="15"/>
        <v>89</v>
      </c>
      <c r="G99" s="58">
        <f t="shared" si="16"/>
        <v>0</v>
      </c>
      <c r="H99" s="58">
        <f t="shared" si="17"/>
        <v>0</v>
      </c>
      <c r="I99" s="58">
        <f t="shared" si="18"/>
        <v>0</v>
      </c>
      <c r="J99" s="62">
        <f t="shared" si="19"/>
        <v>0</v>
      </c>
      <c r="K99" s="63">
        <f t="shared" si="20"/>
        <v>115.08333333329938</v>
      </c>
      <c r="L99" s="64">
        <f t="shared" si="21"/>
        <v>1E-3</v>
      </c>
      <c r="N99">
        <f t="shared" si="22"/>
        <v>-18.833333333333332</v>
      </c>
      <c r="P99" s="13"/>
      <c r="Q99" s="13"/>
    </row>
    <row r="100" spans="1:17">
      <c r="A100" s="72">
        <f t="shared" si="15"/>
        <v>90</v>
      </c>
      <c r="G100" s="58">
        <f t="shared" si="16"/>
        <v>0</v>
      </c>
      <c r="H100" s="58">
        <f t="shared" si="17"/>
        <v>0</v>
      </c>
      <c r="I100" s="58">
        <f t="shared" si="18"/>
        <v>0</v>
      </c>
      <c r="J100" s="62">
        <f t="shared" si="19"/>
        <v>0</v>
      </c>
      <c r="K100" s="63">
        <f t="shared" si="20"/>
        <v>115.08333333329938</v>
      </c>
      <c r="L100" s="64">
        <f t="shared" si="21"/>
        <v>1E-3</v>
      </c>
      <c r="N100">
        <f t="shared" si="22"/>
        <v>-18.833333333333332</v>
      </c>
      <c r="P100" s="13"/>
      <c r="Q100" s="13"/>
    </row>
    <row r="101" spans="1:17">
      <c r="A101" s="72">
        <f t="shared" si="15"/>
        <v>91</v>
      </c>
      <c r="G101" s="58">
        <f t="shared" si="16"/>
        <v>0</v>
      </c>
      <c r="H101" s="58">
        <f t="shared" si="17"/>
        <v>0</v>
      </c>
      <c r="I101" s="58">
        <f t="shared" si="18"/>
        <v>0</v>
      </c>
      <c r="J101" s="62">
        <f t="shared" si="19"/>
        <v>0</v>
      </c>
      <c r="K101" s="63">
        <f t="shared" si="20"/>
        <v>115.08333333329938</v>
      </c>
      <c r="L101" s="64">
        <f t="shared" si="21"/>
        <v>1E-3</v>
      </c>
      <c r="N101">
        <f t="shared" si="22"/>
        <v>-18.833333333333332</v>
      </c>
      <c r="P101" s="13"/>
      <c r="Q101" s="13"/>
    </row>
    <row r="102" spans="1:17">
      <c r="A102" s="72">
        <f t="shared" si="15"/>
        <v>92</v>
      </c>
      <c r="G102" s="58">
        <f t="shared" si="16"/>
        <v>0</v>
      </c>
      <c r="H102" s="58">
        <f t="shared" si="17"/>
        <v>0</v>
      </c>
      <c r="I102" s="58">
        <f t="shared" si="18"/>
        <v>0</v>
      </c>
      <c r="J102" s="62">
        <f t="shared" si="19"/>
        <v>0</v>
      </c>
      <c r="K102" s="63">
        <f t="shared" si="20"/>
        <v>115.08333333329938</v>
      </c>
      <c r="L102" s="64">
        <f t="shared" si="21"/>
        <v>1E-3</v>
      </c>
      <c r="N102">
        <f t="shared" si="22"/>
        <v>-18.833333333333332</v>
      </c>
      <c r="P102" s="13"/>
      <c r="Q102" s="13"/>
    </row>
    <row r="103" spans="1:17">
      <c r="A103" s="72">
        <f t="shared" si="15"/>
        <v>93</v>
      </c>
      <c r="G103" s="58">
        <f t="shared" si="16"/>
        <v>0</v>
      </c>
      <c r="H103" s="58">
        <f t="shared" si="17"/>
        <v>0</v>
      </c>
      <c r="I103" s="58">
        <f t="shared" si="18"/>
        <v>0</v>
      </c>
      <c r="J103" s="62">
        <f t="shared" si="19"/>
        <v>0</v>
      </c>
      <c r="K103" s="63">
        <f t="shared" si="20"/>
        <v>115.08333333329938</v>
      </c>
      <c r="L103" s="64">
        <f t="shared" si="21"/>
        <v>1E-3</v>
      </c>
      <c r="N103">
        <f t="shared" si="22"/>
        <v>-18.833333333333332</v>
      </c>
      <c r="P103" s="13"/>
      <c r="Q103" s="13"/>
    </row>
    <row r="104" spans="1:17">
      <c r="A104" s="72">
        <f t="shared" si="15"/>
        <v>94</v>
      </c>
      <c r="G104" s="58">
        <f t="shared" si="16"/>
        <v>0</v>
      </c>
      <c r="H104" s="58">
        <f t="shared" si="17"/>
        <v>0</v>
      </c>
      <c r="I104" s="58">
        <f t="shared" si="18"/>
        <v>0</v>
      </c>
      <c r="J104" s="62">
        <f t="shared" si="19"/>
        <v>0</v>
      </c>
      <c r="K104" s="63">
        <f t="shared" si="20"/>
        <v>115.08333333329938</v>
      </c>
      <c r="L104" s="64">
        <f t="shared" si="21"/>
        <v>1E-3</v>
      </c>
      <c r="N104">
        <f t="shared" si="22"/>
        <v>-18.833333333333332</v>
      </c>
      <c r="P104" s="13"/>
      <c r="Q104" s="13"/>
    </row>
    <row r="105" spans="1:17">
      <c r="A105" s="72">
        <f t="shared" si="15"/>
        <v>95</v>
      </c>
      <c r="G105" s="58">
        <f t="shared" si="16"/>
        <v>0</v>
      </c>
      <c r="H105" s="58">
        <f t="shared" si="17"/>
        <v>0</v>
      </c>
      <c r="I105" s="58">
        <f t="shared" si="18"/>
        <v>0</v>
      </c>
      <c r="J105" s="62">
        <f t="shared" si="19"/>
        <v>0</v>
      </c>
      <c r="K105" s="63">
        <f t="shared" si="20"/>
        <v>115.08333333329938</v>
      </c>
      <c r="L105" s="64">
        <f t="shared" si="21"/>
        <v>1E-3</v>
      </c>
      <c r="N105">
        <f t="shared" si="22"/>
        <v>-18.833333333333332</v>
      </c>
      <c r="P105" s="13"/>
      <c r="Q105" s="13"/>
    </row>
    <row r="106" spans="1:17">
      <c r="A106" s="72">
        <f t="shared" si="15"/>
        <v>96</v>
      </c>
      <c r="G106" s="58">
        <f t="shared" si="16"/>
        <v>0</v>
      </c>
      <c r="H106" s="58">
        <f t="shared" si="17"/>
        <v>0</v>
      </c>
      <c r="I106" s="58">
        <f t="shared" si="18"/>
        <v>0</v>
      </c>
      <c r="J106" s="62">
        <f t="shared" si="19"/>
        <v>0</v>
      </c>
      <c r="K106" s="63">
        <f t="shared" si="20"/>
        <v>115.08333333329938</v>
      </c>
      <c r="L106" s="64">
        <f t="shared" si="21"/>
        <v>1E-3</v>
      </c>
      <c r="N106">
        <f t="shared" si="22"/>
        <v>-18.833333333333332</v>
      </c>
      <c r="P106" s="13"/>
      <c r="Q106" s="13"/>
    </row>
    <row r="107" spans="1:17">
      <c r="A107" s="72">
        <f t="shared" si="15"/>
        <v>97</v>
      </c>
      <c r="G107" s="58">
        <f t="shared" si="16"/>
        <v>0</v>
      </c>
      <c r="H107" s="58">
        <f t="shared" si="17"/>
        <v>0</v>
      </c>
      <c r="I107" s="58">
        <f t="shared" si="18"/>
        <v>0</v>
      </c>
      <c r="J107" s="62">
        <f t="shared" si="19"/>
        <v>0</v>
      </c>
      <c r="K107" s="63">
        <f t="shared" si="20"/>
        <v>115.08333333329938</v>
      </c>
      <c r="L107" s="64">
        <f t="shared" si="21"/>
        <v>1E-3</v>
      </c>
      <c r="N107">
        <f t="shared" si="22"/>
        <v>-18.833333333333332</v>
      </c>
      <c r="P107" s="13"/>
      <c r="Q107" s="13"/>
    </row>
    <row r="108" spans="1:17">
      <c r="A108" s="72">
        <f t="shared" si="15"/>
        <v>98</v>
      </c>
      <c r="G108" s="58">
        <f t="shared" si="16"/>
        <v>0</v>
      </c>
      <c r="H108" s="58">
        <f t="shared" si="17"/>
        <v>0</v>
      </c>
      <c r="I108" s="58">
        <f t="shared" si="18"/>
        <v>0</v>
      </c>
      <c r="J108" s="62">
        <f t="shared" si="19"/>
        <v>0</v>
      </c>
      <c r="K108" s="63">
        <f t="shared" si="20"/>
        <v>115.08333333329938</v>
      </c>
      <c r="L108" s="64">
        <f t="shared" si="21"/>
        <v>1E-3</v>
      </c>
      <c r="N108">
        <f t="shared" si="22"/>
        <v>-18.833333333333332</v>
      </c>
      <c r="P108" s="13"/>
      <c r="Q108" s="13"/>
    </row>
    <row r="109" spans="1:17">
      <c r="A109" s="72">
        <f t="shared" si="15"/>
        <v>99</v>
      </c>
      <c r="G109" s="58">
        <f t="shared" si="16"/>
        <v>0</v>
      </c>
      <c r="H109" s="58">
        <f t="shared" si="17"/>
        <v>0</v>
      </c>
      <c r="I109" s="58">
        <f t="shared" si="18"/>
        <v>0</v>
      </c>
      <c r="J109" s="62">
        <f t="shared" si="19"/>
        <v>0</v>
      </c>
      <c r="K109" s="63">
        <f t="shared" si="20"/>
        <v>115.08333333329938</v>
      </c>
      <c r="L109" s="64">
        <f t="shared" si="21"/>
        <v>1E-3</v>
      </c>
      <c r="N109">
        <f t="shared" si="22"/>
        <v>-18.833333333333332</v>
      </c>
      <c r="P109" s="13"/>
      <c r="Q109" s="13"/>
    </row>
    <row r="110" spans="1:17">
      <c r="A110" s="72">
        <f t="shared" si="15"/>
        <v>100</v>
      </c>
      <c r="G110" s="58">
        <f t="shared" si="16"/>
        <v>0</v>
      </c>
      <c r="H110" s="58">
        <f t="shared" si="17"/>
        <v>0</v>
      </c>
      <c r="I110" s="58">
        <f t="shared" si="18"/>
        <v>0</v>
      </c>
      <c r="J110" s="62">
        <f t="shared" si="19"/>
        <v>0</v>
      </c>
      <c r="K110" s="63">
        <f t="shared" si="20"/>
        <v>115.08333333329938</v>
      </c>
      <c r="L110" s="64">
        <f t="shared" si="21"/>
        <v>1E-3</v>
      </c>
      <c r="N110">
        <f t="shared" si="22"/>
        <v>-18.833333333333332</v>
      </c>
      <c r="P110" s="13"/>
      <c r="Q110" s="13"/>
    </row>
    <row r="111" spans="1:17">
      <c r="A111" s="72">
        <f t="shared" si="15"/>
        <v>101</v>
      </c>
      <c r="G111" s="58">
        <f t="shared" si="16"/>
        <v>0</v>
      </c>
      <c r="H111" s="58">
        <f t="shared" si="17"/>
        <v>0</v>
      </c>
      <c r="I111" s="58">
        <f t="shared" si="18"/>
        <v>0</v>
      </c>
      <c r="J111" s="62">
        <f t="shared" si="19"/>
        <v>0</v>
      </c>
      <c r="K111" s="63">
        <f t="shared" si="20"/>
        <v>115.08333333329938</v>
      </c>
      <c r="L111" s="64">
        <f t="shared" si="21"/>
        <v>1E-3</v>
      </c>
      <c r="N111">
        <f t="shared" si="22"/>
        <v>-18.833333333333332</v>
      </c>
      <c r="P111" s="13"/>
      <c r="Q111" s="13"/>
    </row>
    <row r="112" spans="1:17">
      <c r="A112" s="72">
        <f t="shared" si="15"/>
        <v>102</v>
      </c>
      <c r="G112" s="58">
        <f t="shared" si="16"/>
        <v>0</v>
      </c>
      <c r="H112" s="58">
        <f t="shared" si="17"/>
        <v>0</v>
      </c>
      <c r="I112" s="58">
        <f t="shared" si="18"/>
        <v>0</v>
      </c>
      <c r="J112" s="62">
        <f t="shared" si="19"/>
        <v>0</v>
      </c>
      <c r="K112" s="63">
        <f t="shared" si="20"/>
        <v>115.08333333329938</v>
      </c>
      <c r="L112" s="64">
        <f t="shared" si="21"/>
        <v>1E-3</v>
      </c>
      <c r="N112">
        <f t="shared" si="22"/>
        <v>-18.833333333333332</v>
      </c>
      <c r="P112" s="13"/>
      <c r="Q112" s="13"/>
    </row>
    <row r="113" spans="1:17">
      <c r="A113" s="72">
        <f t="shared" si="15"/>
        <v>103</v>
      </c>
      <c r="G113" s="58">
        <f t="shared" si="16"/>
        <v>0</v>
      </c>
      <c r="H113" s="58">
        <f t="shared" si="17"/>
        <v>0</v>
      </c>
      <c r="I113" s="58">
        <f t="shared" si="18"/>
        <v>0</v>
      </c>
      <c r="J113" s="62">
        <f t="shared" si="19"/>
        <v>0</v>
      </c>
      <c r="K113" s="63">
        <f t="shared" si="20"/>
        <v>115.08333333329938</v>
      </c>
      <c r="L113" s="64">
        <f t="shared" si="21"/>
        <v>1E-3</v>
      </c>
      <c r="N113">
        <f t="shared" si="22"/>
        <v>-18.833333333333332</v>
      </c>
      <c r="P113" s="13"/>
      <c r="Q113" s="13"/>
    </row>
    <row r="114" spans="1:17">
      <c r="A114" s="72">
        <f t="shared" si="15"/>
        <v>104</v>
      </c>
      <c r="G114" s="58">
        <f t="shared" si="16"/>
        <v>0</v>
      </c>
      <c r="H114" s="58">
        <f t="shared" si="17"/>
        <v>0</v>
      </c>
      <c r="I114" s="58">
        <f t="shared" si="18"/>
        <v>0</v>
      </c>
      <c r="J114" s="62">
        <f t="shared" si="19"/>
        <v>0</v>
      </c>
      <c r="K114" s="63">
        <f t="shared" si="20"/>
        <v>115.08333333329938</v>
      </c>
      <c r="L114" s="64">
        <f t="shared" si="21"/>
        <v>1E-3</v>
      </c>
      <c r="N114">
        <f t="shared" si="22"/>
        <v>-18.833333333333332</v>
      </c>
      <c r="P114" s="13"/>
      <c r="Q114" s="13"/>
    </row>
    <row r="115" spans="1:17">
      <c r="A115" s="72">
        <f t="shared" si="15"/>
        <v>105</v>
      </c>
      <c r="G115" s="58">
        <f t="shared" si="16"/>
        <v>0</v>
      </c>
      <c r="H115" s="58">
        <f t="shared" si="17"/>
        <v>0</v>
      </c>
      <c r="I115" s="58">
        <f t="shared" si="18"/>
        <v>0</v>
      </c>
      <c r="J115" s="62">
        <f t="shared" si="19"/>
        <v>0</v>
      </c>
      <c r="K115" s="63">
        <f t="shared" si="20"/>
        <v>115.08333333329938</v>
      </c>
      <c r="L115" s="64">
        <f t="shared" si="21"/>
        <v>1E-3</v>
      </c>
      <c r="N115">
        <f t="shared" si="22"/>
        <v>-18.833333333333332</v>
      </c>
      <c r="P115" s="13"/>
      <c r="Q115" s="13"/>
    </row>
    <row r="116" spans="1:17">
      <c r="A116" s="72">
        <f t="shared" si="15"/>
        <v>106</v>
      </c>
      <c r="G116" s="58">
        <f t="shared" si="16"/>
        <v>0</v>
      </c>
      <c r="H116" s="58">
        <f t="shared" si="17"/>
        <v>0</v>
      </c>
      <c r="I116" s="58">
        <f t="shared" si="18"/>
        <v>0</v>
      </c>
      <c r="J116" s="62">
        <f t="shared" si="19"/>
        <v>0</v>
      </c>
      <c r="K116" s="63">
        <f t="shared" si="20"/>
        <v>115.08333333329938</v>
      </c>
      <c r="L116" s="64">
        <f t="shared" si="21"/>
        <v>1E-3</v>
      </c>
      <c r="N116">
        <f t="shared" si="22"/>
        <v>-18.833333333333332</v>
      </c>
      <c r="P116" s="13"/>
      <c r="Q116" s="13"/>
    </row>
    <row r="117" spans="1:17">
      <c r="A117" s="72">
        <f t="shared" si="15"/>
        <v>107</v>
      </c>
      <c r="G117" s="58">
        <f t="shared" si="16"/>
        <v>0</v>
      </c>
      <c r="H117" s="58">
        <f t="shared" si="17"/>
        <v>0</v>
      </c>
      <c r="I117" s="58">
        <f t="shared" si="18"/>
        <v>0</v>
      </c>
      <c r="J117" s="62">
        <f t="shared" si="19"/>
        <v>0</v>
      </c>
      <c r="K117" s="63">
        <f t="shared" si="20"/>
        <v>115.08333333329938</v>
      </c>
      <c r="L117" s="64">
        <f t="shared" si="21"/>
        <v>1E-3</v>
      </c>
      <c r="N117">
        <f t="shared" si="22"/>
        <v>-18.833333333333332</v>
      </c>
      <c r="P117" s="13"/>
      <c r="Q117" s="13"/>
    </row>
    <row r="118" spans="1:17">
      <c r="A118" s="72">
        <f t="shared" si="15"/>
        <v>108</v>
      </c>
      <c r="G118" s="58">
        <f t="shared" si="16"/>
        <v>0</v>
      </c>
      <c r="H118" s="58">
        <f t="shared" si="17"/>
        <v>0</v>
      </c>
      <c r="I118" s="58">
        <f t="shared" si="18"/>
        <v>0</v>
      </c>
      <c r="J118" s="62">
        <f t="shared" si="19"/>
        <v>0</v>
      </c>
      <c r="K118" s="63">
        <f t="shared" si="20"/>
        <v>115.08333333329938</v>
      </c>
      <c r="L118" s="64">
        <f t="shared" si="21"/>
        <v>1E-3</v>
      </c>
      <c r="N118">
        <f t="shared" si="22"/>
        <v>-18.833333333333332</v>
      </c>
      <c r="P118" s="13"/>
      <c r="Q118" s="13"/>
    </row>
    <row r="119" spans="1:17">
      <c r="A119" s="72">
        <f t="shared" si="15"/>
        <v>109</v>
      </c>
      <c r="G119" s="58">
        <f t="shared" si="16"/>
        <v>0</v>
      </c>
      <c r="H119" s="58">
        <f t="shared" si="17"/>
        <v>0</v>
      </c>
      <c r="I119" s="58">
        <f t="shared" si="18"/>
        <v>0</v>
      </c>
      <c r="J119" s="62">
        <f t="shared" si="19"/>
        <v>0</v>
      </c>
      <c r="K119" s="63">
        <f t="shared" si="20"/>
        <v>115.08333333329938</v>
      </c>
      <c r="L119" s="64">
        <f t="shared" si="21"/>
        <v>1E-3</v>
      </c>
      <c r="N119">
        <f t="shared" si="22"/>
        <v>-18.833333333333332</v>
      </c>
      <c r="P119" s="13"/>
      <c r="Q119" s="13"/>
    </row>
    <row r="120" spans="1:17">
      <c r="A120" s="72">
        <f t="shared" si="15"/>
        <v>110</v>
      </c>
      <c r="G120" s="58">
        <f t="shared" si="16"/>
        <v>0</v>
      </c>
      <c r="H120" s="58">
        <f t="shared" si="17"/>
        <v>0</v>
      </c>
      <c r="I120" s="58">
        <f t="shared" si="18"/>
        <v>0</v>
      </c>
      <c r="J120" s="62">
        <f t="shared" si="19"/>
        <v>0</v>
      </c>
      <c r="K120" s="63">
        <f t="shared" si="20"/>
        <v>115.08333333329938</v>
      </c>
      <c r="L120" s="64">
        <f t="shared" si="21"/>
        <v>1E-3</v>
      </c>
      <c r="N120">
        <f t="shared" si="22"/>
        <v>-18.833333333333332</v>
      </c>
      <c r="P120" s="13"/>
      <c r="Q120" s="13"/>
    </row>
    <row r="121" spans="1:17">
      <c r="A121" s="72">
        <f t="shared" si="15"/>
        <v>111</v>
      </c>
      <c r="G121" s="58">
        <f t="shared" si="16"/>
        <v>0</v>
      </c>
      <c r="H121" s="58">
        <f t="shared" si="17"/>
        <v>0</v>
      </c>
      <c r="I121" s="58">
        <f t="shared" si="18"/>
        <v>0</v>
      </c>
      <c r="J121" s="62">
        <f t="shared" si="19"/>
        <v>0</v>
      </c>
      <c r="K121" s="63">
        <f t="shared" si="20"/>
        <v>115.08333333329938</v>
      </c>
      <c r="L121" s="64">
        <f t="shared" si="21"/>
        <v>1E-3</v>
      </c>
      <c r="N121">
        <f t="shared" si="22"/>
        <v>-18.833333333333332</v>
      </c>
      <c r="P121" s="13"/>
      <c r="Q121" s="13"/>
    </row>
    <row r="122" spans="1:17">
      <c r="A122" s="72">
        <f t="shared" si="15"/>
        <v>112</v>
      </c>
      <c r="G122" s="58">
        <f t="shared" si="16"/>
        <v>0</v>
      </c>
      <c r="H122" s="58">
        <f t="shared" si="17"/>
        <v>0</v>
      </c>
      <c r="I122" s="58">
        <f t="shared" si="18"/>
        <v>0</v>
      </c>
      <c r="J122" s="62">
        <f t="shared" si="19"/>
        <v>0</v>
      </c>
      <c r="K122" s="63">
        <f t="shared" si="20"/>
        <v>115.08333333329938</v>
      </c>
      <c r="L122" s="64">
        <f t="shared" si="21"/>
        <v>1E-3</v>
      </c>
      <c r="N122">
        <f t="shared" si="22"/>
        <v>-18.833333333333332</v>
      </c>
      <c r="P122" s="13"/>
      <c r="Q122" s="13"/>
    </row>
    <row r="123" spans="1:17">
      <c r="A123" s="72">
        <f t="shared" si="15"/>
        <v>113</v>
      </c>
      <c r="G123" s="58">
        <f t="shared" si="16"/>
        <v>0</v>
      </c>
      <c r="H123" s="58">
        <f t="shared" si="17"/>
        <v>0</v>
      </c>
      <c r="I123" s="58">
        <f t="shared" si="18"/>
        <v>0</v>
      </c>
      <c r="J123" s="62">
        <f t="shared" si="19"/>
        <v>0</v>
      </c>
      <c r="K123" s="63">
        <f t="shared" si="20"/>
        <v>115.08333333329938</v>
      </c>
      <c r="L123" s="64">
        <f t="shared" si="21"/>
        <v>1E-3</v>
      </c>
      <c r="N123">
        <f t="shared" si="22"/>
        <v>-18.833333333333332</v>
      </c>
      <c r="P123" s="13"/>
      <c r="Q123" s="13"/>
    </row>
    <row r="124" spans="1:17">
      <c r="A124" s="72">
        <f t="shared" si="15"/>
        <v>114</v>
      </c>
      <c r="G124" s="58">
        <f t="shared" si="16"/>
        <v>0</v>
      </c>
      <c r="H124" s="58">
        <f t="shared" si="17"/>
        <v>0</v>
      </c>
      <c r="I124" s="58">
        <f t="shared" si="18"/>
        <v>0</v>
      </c>
      <c r="J124" s="62">
        <f t="shared" si="19"/>
        <v>0</v>
      </c>
      <c r="K124" s="63">
        <f t="shared" si="20"/>
        <v>115.08333333329938</v>
      </c>
      <c r="L124" s="64">
        <f t="shared" si="21"/>
        <v>1E-3</v>
      </c>
      <c r="N124">
        <f t="shared" si="22"/>
        <v>-18.833333333333332</v>
      </c>
      <c r="P124" s="13"/>
      <c r="Q124" s="13"/>
    </row>
    <row r="125" spans="1:17">
      <c r="A125" s="72">
        <f t="shared" si="15"/>
        <v>115</v>
      </c>
      <c r="G125" s="58">
        <f t="shared" si="16"/>
        <v>0</v>
      </c>
      <c r="H125" s="58">
        <f t="shared" si="17"/>
        <v>0</v>
      </c>
      <c r="I125" s="58">
        <f t="shared" si="18"/>
        <v>0</v>
      </c>
      <c r="J125" s="62">
        <f t="shared" si="19"/>
        <v>0</v>
      </c>
      <c r="K125" s="63">
        <f t="shared" si="20"/>
        <v>115.08333333329938</v>
      </c>
      <c r="L125" s="64">
        <f t="shared" si="21"/>
        <v>1E-3</v>
      </c>
      <c r="N125">
        <f t="shared" si="22"/>
        <v>-18.833333333333332</v>
      </c>
      <c r="P125" s="13"/>
      <c r="Q125" s="13"/>
    </row>
    <row r="126" spans="1:17">
      <c r="A126" s="72">
        <f t="shared" si="15"/>
        <v>116</v>
      </c>
      <c r="G126" s="58">
        <f t="shared" si="16"/>
        <v>0</v>
      </c>
      <c r="H126" s="58">
        <f t="shared" si="17"/>
        <v>0</v>
      </c>
      <c r="I126" s="58">
        <f t="shared" si="18"/>
        <v>0</v>
      </c>
      <c r="J126" s="62">
        <f t="shared" si="19"/>
        <v>0</v>
      </c>
      <c r="K126" s="63">
        <f t="shared" si="20"/>
        <v>115.08333333329938</v>
      </c>
      <c r="L126" s="64">
        <f t="shared" si="21"/>
        <v>1E-3</v>
      </c>
      <c r="N126">
        <f t="shared" si="22"/>
        <v>-18.833333333333332</v>
      </c>
      <c r="P126" s="13"/>
      <c r="Q126" s="13"/>
    </row>
    <row r="127" spans="1:17">
      <c r="A127" s="72">
        <f t="shared" si="15"/>
        <v>117</v>
      </c>
      <c r="G127" s="58">
        <f t="shared" si="16"/>
        <v>0</v>
      </c>
      <c r="H127" s="58">
        <f t="shared" si="17"/>
        <v>0</v>
      </c>
      <c r="I127" s="58">
        <f t="shared" si="18"/>
        <v>0</v>
      </c>
      <c r="J127" s="62">
        <f t="shared" si="19"/>
        <v>0</v>
      </c>
      <c r="K127" s="63">
        <f t="shared" si="20"/>
        <v>115.08333333329938</v>
      </c>
      <c r="L127" s="64">
        <f t="shared" si="21"/>
        <v>1E-3</v>
      </c>
      <c r="N127">
        <f t="shared" si="22"/>
        <v>-18.833333333333332</v>
      </c>
      <c r="P127" s="13"/>
      <c r="Q127" s="13"/>
    </row>
    <row r="128" spans="1:17">
      <c r="A128" s="72">
        <f t="shared" si="15"/>
        <v>118</v>
      </c>
      <c r="G128" s="58">
        <f t="shared" si="16"/>
        <v>0</v>
      </c>
      <c r="H128" s="58">
        <f t="shared" si="17"/>
        <v>0</v>
      </c>
      <c r="I128" s="58">
        <f t="shared" si="18"/>
        <v>0</v>
      </c>
      <c r="J128" s="62">
        <f t="shared" si="19"/>
        <v>0</v>
      </c>
      <c r="K128" s="63">
        <f t="shared" si="20"/>
        <v>115.08333333329938</v>
      </c>
      <c r="L128" s="64">
        <f t="shared" si="21"/>
        <v>1E-3</v>
      </c>
      <c r="N128">
        <f t="shared" si="22"/>
        <v>-18.833333333333332</v>
      </c>
      <c r="P128" s="13"/>
      <c r="Q128" s="13"/>
    </row>
    <row r="129" spans="1:17">
      <c r="A129" s="72">
        <f t="shared" si="15"/>
        <v>119</v>
      </c>
      <c r="G129" s="58">
        <f t="shared" si="16"/>
        <v>0</v>
      </c>
      <c r="H129" s="58">
        <f t="shared" si="17"/>
        <v>0</v>
      </c>
      <c r="I129" s="58">
        <f t="shared" si="18"/>
        <v>0</v>
      </c>
      <c r="J129" s="62">
        <f t="shared" si="19"/>
        <v>0</v>
      </c>
      <c r="K129" s="63">
        <f t="shared" si="20"/>
        <v>115.08333333329938</v>
      </c>
      <c r="L129" s="64">
        <f t="shared" si="21"/>
        <v>1E-3</v>
      </c>
      <c r="N129">
        <f t="shared" si="22"/>
        <v>-18.833333333333332</v>
      </c>
      <c r="P129" s="13"/>
      <c r="Q129" s="13"/>
    </row>
    <row r="130" spans="1:17">
      <c r="A130" s="72">
        <f t="shared" si="15"/>
        <v>120</v>
      </c>
      <c r="G130" s="58">
        <f t="shared" si="16"/>
        <v>0</v>
      </c>
      <c r="H130" s="58">
        <f t="shared" si="17"/>
        <v>0</v>
      </c>
      <c r="I130" s="58">
        <f t="shared" si="18"/>
        <v>0</v>
      </c>
      <c r="J130" s="62">
        <f t="shared" si="19"/>
        <v>0</v>
      </c>
      <c r="K130" s="63">
        <f t="shared" si="20"/>
        <v>115.08333333329938</v>
      </c>
      <c r="L130" s="64">
        <f t="shared" si="21"/>
        <v>1E-3</v>
      </c>
      <c r="N130">
        <f t="shared" si="22"/>
        <v>-18.833333333333332</v>
      </c>
      <c r="P130" s="13"/>
      <c r="Q130" s="13"/>
    </row>
    <row r="131" spans="1:17">
      <c r="A131" s="72">
        <f t="shared" si="15"/>
        <v>121</v>
      </c>
      <c r="G131" s="58">
        <f t="shared" si="16"/>
        <v>0</v>
      </c>
      <c r="H131" s="58">
        <f t="shared" si="17"/>
        <v>0</v>
      </c>
      <c r="I131" s="58">
        <f t="shared" si="18"/>
        <v>0</v>
      </c>
      <c r="J131" s="62">
        <f t="shared" si="19"/>
        <v>0</v>
      </c>
      <c r="K131" s="63">
        <f t="shared" si="20"/>
        <v>115.08333333329938</v>
      </c>
      <c r="L131" s="64">
        <f t="shared" si="21"/>
        <v>1E-3</v>
      </c>
      <c r="N131">
        <f t="shared" si="22"/>
        <v>-18.833333333333332</v>
      </c>
      <c r="P131" s="13"/>
      <c r="Q131" s="13"/>
    </row>
    <row r="132" spans="1:17">
      <c r="A132" s="72">
        <f t="shared" si="15"/>
        <v>122</v>
      </c>
      <c r="G132" s="58">
        <f t="shared" si="16"/>
        <v>0</v>
      </c>
      <c r="H132" s="58">
        <f t="shared" si="17"/>
        <v>0</v>
      </c>
      <c r="I132" s="58">
        <f t="shared" si="18"/>
        <v>0</v>
      </c>
      <c r="J132" s="62">
        <f t="shared" si="19"/>
        <v>0</v>
      </c>
      <c r="K132" s="63">
        <f t="shared" si="20"/>
        <v>115.08333333329938</v>
      </c>
      <c r="L132" s="64">
        <f t="shared" si="21"/>
        <v>1E-3</v>
      </c>
      <c r="N132">
        <f t="shared" si="22"/>
        <v>-18.833333333333332</v>
      </c>
      <c r="P132" s="13"/>
      <c r="Q132" s="13"/>
    </row>
    <row r="133" spans="1:17">
      <c r="A133" s="72">
        <f t="shared" si="15"/>
        <v>123</v>
      </c>
      <c r="G133" s="58">
        <f t="shared" si="16"/>
        <v>0</v>
      </c>
      <c r="H133" s="58">
        <f t="shared" si="17"/>
        <v>0</v>
      </c>
      <c r="I133" s="58">
        <f t="shared" si="18"/>
        <v>0</v>
      </c>
      <c r="J133" s="62">
        <f t="shared" si="19"/>
        <v>0</v>
      </c>
      <c r="K133" s="63">
        <f t="shared" si="20"/>
        <v>115.08333333329938</v>
      </c>
      <c r="L133" s="64">
        <f t="shared" si="21"/>
        <v>1E-3</v>
      </c>
      <c r="N133">
        <f t="shared" si="22"/>
        <v>-18.833333333333332</v>
      </c>
      <c r="P133" s="13"/>
      <c r="Q133" s="13"/>
    </row>
    <row r="134" spans="1:17">
      <c r="A134" s="72">
        <f t="shared" si="15"/>
        <v>124</v>
      </c>
      <c r="G134" s="58">
        <f t="shared" si="16"/>
        <v>0</v>
      </c>
      <c r="H134" s="58">
        <f t="shared" si="17"/>
        <v>0</v>
      </c>
      <c r="I134" s="58">
        <f t="shared" si="18"/>
        <v>0</v>
      </c>
      <c r="J134" s="62">
        <f t="shared" si="19"/>
        <v>0</v>
      </c>
      <c r="K134" s="63">
        <f t="shared" si="20"/>
        <v>115.08333333329938</v>
      </c>
      <c r="L134" s="64">
        <f t="shared" si="21"/>
        <v>1E-3</v>
      </c>
      <c r="N134">
        <f t="shared" si="22"/>
        <v>-18.833333333333332</v>
      </c>
      <c r="P134" s="13"/>
      <c r="Q134" s="13"/>
    </row>
    <row r="135" spans="1:17">
      <c r="A135" s="72">
        <f t="shared" si="15"/>
        <v>125</v>
      </c>
      <c r="G135" s="58">
        <f t="shared" si="16"/>
        <v>0</v>
      </c>
      <c r="H135" s="58">
        <f t="shared" si="17"/>
        <v>0</v>
      </c>
      <c r="I135" s="58">
        <f t="shared" si="18"/>
        <v>0</v>
      </c>
      <c r="J135" s="62">
        <f t="shared" si="19"/>
        <v>0</v>
      </c>
      <c r="K135" s="63">
        <f t="shared" si="20"/>
        <v>115.08333333329938</v>
      </c>
      <c r="L135" s="64">
        <f t="shared" si="21"/>
        <v>1E-3</v>
      </c>
      <c r="N135">
        <f t="shared" si="22"/>
        <v>-18.833333333333332</v>
      </c>
      <c r="P135" s="13"/>
      <c r="Q135" s="13"/>
    </row>
    <row r="136" spans="1:17">
      <c r="A136" s="72">
        <f t="shared" si="15"/>
        <v>126</v>
      </c>
      <c r="G136" s="58">
        <f t="shared" si="16"/>
        <v>0</v>
      </c>
      <c r="H136" s="58">
        <f t="shared" si="17"/>
        <v>0</v>
      </c>
      <c r="I136" s="58">
        <f t="shared" si="18"/>
        <v>0</v>
      </c>
      <c r="J136" s="62">
        <f t="shared" si="19"/>
        <v>0</v>
      </c>
      <c r="K136" s="63">
        <f t="shared" si="20"/>
        <v>115.08333333329938</v>
      </c>
      <c r="L136" s="64">
        <f t="shared" si="21"/>
        <v>1E-3</v>
      </c>
      <c r="N136">
        <f t="shared" si="22"/>
        <v>-18.833333333333332</v>
      </c>
      <c r="P136" s="13"/>
      <c r="Q136" s="13"/>
    </row>
    <row r="137" spans="1:17">
      <c r="A137" s="72">
        <f t="shared" si="15"/>
        <v>127</v>
      </c>
      <c r="G137" s="58">
        <f t="shared" si="16"/>
        <v>0</v>
      </c>
      <c r="H137" s="58">
        <f t="shared" si="17"/>
        <v>0</v>
      </c>
      <c r="I137" s="58">
        <f t="shared" si="18"/>
        <v>0</v>
      </c>
      <c r="J137" s="62">
        <f t="shared" si="19"/>
        <v>0</v>
      </c>
      <c r="K137" s="63">
        <f t="shared" si="20"/>
        <v>115.08333333329938</v>
      </c>
      <c r="L137" s="64">
        <f t="shared" si="21"/>
        <v>1E-3</v>
      </c>
      <c r="N137">
        <f t="shared" si="22"/>
        <v>-18.833333333333332</v>
      </c>
      <c r="P137" s="13"/>
      <c r="Q137" s="13"/>
    </row>
    <row r="138" spans="1:17">
      <c r="A138" s="72">
        <f t="shared" si="15"/>
        <v>128</v>
      </c>
      <c r="G138" s="58">
        <f t="shared" si="16"/>
        <v>0</v>
      </c>
      <c r="H138" s="58">
        <f t="shared" si="17"/>
        <v>0</v>
      </c>
      <c r="I138" s="58">
        <f t="shared" si="18"/>
        <v>0</v>
      </c>
      <c r="J138" s="62">
        <f t="shared" si="19"/>
        <v>0</v>
      </c>
      <c r="K138" s="63">
        <f t="shared" si="20"/>
        <v>115.08333333329938</v>
      </c>
      <c r="L138" s="64">
        <f t="shared" si="21"/>
        <v>1E-3</v>
      </c>
      <c r="N138">
        <f t="shared" si="22"/>
        <v>-18.833333333333332</v>
      </c>
      <c r="P138" s="13"/>
      <c r="Q138" s="13"/>
    </row>
    <row r="139" spans="1:17">
      <c r="A139" s="72">
        <f t="shared" si="15"/>
        <v>129</v>
      </c>
      <c r="G139" s="58">
        <f t="shared" si="16"/>
        <v>0</v>
      </c>
      <c r="H139" s="58">
        <f t="shared" si="17"/>
        <v>0</v>
      </c>
      <c r="I139" s="58">
        <f t="shared" si="18"/>
        <v>0</v>
      </c>
      <c r="J139" s="62">
        <f t="shared" si="19"/>
        <v>0</v>
      </c>
      <c r="K139" s="63">
        <f t="shared" si="20"/>
        <v>115.08333333329938</v>
      </c>
      <c r="L139" s="64">
        <f t="shared" si="21"/>
        <v>1E-3</v>
      </c>
      <c r="N139">
        <f t="shared" si="22"/>
        <v>-18.833333333333332</v>
      </c>
      <c r="P139" s="13"/>
      <c r="Q139" s="13"/>
    </row>
    <row r="140" spans="1:17">
      <c r="A140" s="72">
        <f t="shared" si="15"/>
        <v>130</v>
      </c>
      <c r="G140" s="58">
        <f t="shared" si="16"/>
        <v>0</v>
      </c>
      <c r="H140" s="58">
        <f t="shared" si="17"/>
        <v>0</v>
      </c>
      <c r="I140" s="58">
        <f t="shared" si="18"/>
        <v>0</v>
      </c>
      <c r="J140" s="62">
        <f t="shared" si="19"/>
        <v>0</v>
      </c>
      <c r="K140" s="63">
        <f t="shared" si="20"/>
        <v>115.08333333329938</v>
      </c>
      <c r="L140" s="64">
        <f t="shared" si="21"/>
        <v>1E-3</v>
      </c>
      <c r="N140">
        <f t="shared" si="22"/>
        <v>-18.833333333333332</v>
      </c>
      <c r="P140" s="13"/>
      <c r="Q140" s="13"/>
    </row>
    <row r="141" spans="1:17">
      <c r="A141" s="72">
        <f t="shared" ref="A141:A204" si="23">A140+1</f>
        <v>131</v>
      </c>
      <c r="G141" s="58">
        <f t="shared" si="16"/>
        <v>0</v>
      </c>
      <c r="H141" s="58">
        <f t="shared" si="17"/>
        <v>0</v>
      </c>
      <c r="I141" s="58">
        <f t="shared" si="18"/>
        <v>0</v>
      </c>
      <c r="J141" s="62">
        <f t="shared" si="19"/>
        <v>0</v>
      </c>
      <c r="K141" s="63">
        <f t="shared" si="20"/>
        <v>115.08333333329938</v>
      </c>
      <c r="L141" s="64">
        <f t="shared" si="21"/>
        <v>1E-3</v>
      </c>
      <c r="N141">
        <f t="shared" si="22"/>
        <v>-18.833333333333332</v>
      </c>
      <c r="P141" s="13"/>
      <c r="Q141" s="13"/>
    </row>
    <row r="142" spans="1:17">
      <c r="A142" s="72">
        <f t="shared" si="23"/>
        <v>132</v>
      </c>
      <c r="G142" s="58">
        <f t="shared" si="16"/>
        <v>0</v>
      </c>
      <c r="H142" s="58">
        <f t="shared" si="17"/>
        <v>0</v>
      </c>
      <c r="I142" s="58">
        <f t="shared" si="18"/>
        <v>0</v>
      </c>
      <c r="J142" s="62">
        <f t="shared" si="19"/>
        <v>0</v>
      </c>
      <c r="K142" s="63">
        <f t="shared" si="20"/>
        <v>115.08333333329938</v>
      </c>
      <c r="L142" s="64">
        <f t="shared" si="21"/>
        <v>1E-3</v>
      </c>
      <c r="N142">
        <f t="shared" si="22"/>
        <v>-18.833333333333332</v>
      </c>
      <c r="P142" s="13"/>
      <c r="Q142" s="13"/>
    </row>
    <row r="143" spans="1:17">
      <c r="A143" s="72">
        <f t="shared" si="23"/>
        <v>133</v>
      </c>
      <c r="G143" s="58">
        <f t="shared" si="16"/>
        <v>0</v>
      </c>
      <c r="H143" s="58">
        <f t="shared" si="17"/>
        <v>0</v>
      </c>
      <c r="I143" s="58">
        <f t="shared" si="18"/>
        <v>0</v>
      </c>
      <c r="J143" s="62">
        <f t="shared" si="19"/>
        <v>0</v>
      </c>
      <c r="K143" s="63">
        <f t="shared" si="20"/>
        <v>115.08333333329938</v>
      </c>
      <c r="L143" s="64">
        <f t="shared" si="21"/>
        <v>1E-3</v>
      </c>
      <c r="N143">
        <f t="shared" si="22"/>
        <v>-18.833333333333332</v>
      </c>
      <c r="P143" s="13"/>
      <c r="Q143" s="13"/>
    </row>
    <row r="144" spans="1:17">
      <c r="A144" s="72">
        <f t="shared" si="23"/>
        <v>134</v>
      </c>
      <c r="G144" s="58">
        <f t="shared" si="16"/>
        <v>0</v>
      </c>
      <c r="H144" s="58">
        <f t="shared" si="17"/>
        <v>0</v>
      </c>
      <c r="I144" s="58">
        <f t="shared" si="18"/>
        <v>0</v>
      </c>
      <c r="J144" s="62">
        <f t="shared" si="19"/>
        <v>0</v>
      </c>
      <c r="K144" s="63">
        <f t="shared" si="20"/>
        <v>115.08333333329938</v>
      </c>
      <c r="L144" s="64">
        <f t="shared" si="21"/>
        <v>1E-3</v>
      </c>
      <c r="N144">
        <f t="shared" si="22"/>
        <v>-18.833333333333332</v>
      </c>
      <c r="P144" s="13"/>
      <c r="Q144" s="13"/>
    </row>
    <row r="145" spans="1:17">
      <c r="A145" s="72">
        <f t="shared" si="23"/>
        <v>135</v>
      </c>
      <c r="G145" s="58">
        <f t="shared" si="16"/>
        <v>0</v>
      </c>
      <c r="H145" s="58">
        <f t="shared" si="17"/>
        <v>0</v>
      </c>
      <c r="I145" s="58">
        <f t="shared" si="18"/>
        <v>0</v>
      </c>
      <c r="J145" s="62">
        <f t="shared" si="19"/>
        <v>0</v>
      </c>
      <c r="K145" s="63">
        <f t="shared" si="20"/>
        <v>115.08333333329938</v>
      </c>
      <c r="L145" s="64">
        <f t="shared" si="21"/>
        <v>1E-3</v>
      </c>
      <c r="N145">
        <f t="shared" si="22"/>
        <v>-18.833333333333332</v>
      </c>
      <c r="P145" s="13"/>
      <c r="Q145" s="13"/>
    </row>
    <row r="146" spans="1:17">
      <c r="A146" s="72">
        <f t="shared" si="23"/>
        <v>136</v>
      </c>
      <c r="G146" s="58">
        <f t="shared" si="16"/>
        <v>0</v>
      </c>
      <c r="H146" s="58">
        <f t="shared" si="17"/>
        <v>0</v>
      </c>
      <c r="I146" s="58">
        <f t="shared" si="18"/>
        <v>0</v>
      </c>
      <c r="J146" s="62">
        <f t="shared" si="19"/>
        <v>0</v>
      </c>
      <c r="K146" s="63">
        <f t="shared" si="20"/>
        <v>115.08333333329938</v>
      </c>
      <c r="L146" s="64">
        <f t="shared" si="21"/>
        <v>1E-3</v>
      </c>
      <c r="N146">
        <f t="shared" si="22"/>
        <v>-18.833333333333332</v>
      </c>
      <c r="P146" s="13"/>
      <c r="Q146" s="13"/>
    </row>
    <row r="147" spans="1:17">
      <c r="A147" s="72">
        <f t="shared" si="23"/>
        <v>137</v>
      </c>
      <c r="G147" s="58">
        <f t="shared" si="16"/>
        <v>0</v>
      </c>
      <c r="H147" s="58">
        <f t="shared" si="17"/>
        <v>0</v>
      </c>
      <c r="I147" s="58">
        <f t="shared" si="18"/>
        <v>0</v>
      </c>
      <c r="J147" s="62">
        <f t="shared" si="19"/>
        <v>0</v>
      </c>
      <c r="K147" s="63">
        <f t="shared" si="20"/>
        <v>115.08333333329938</v>
      </c>
      <c r="L147" s="64">
        <f t="shared" si="21"/>
        <v>1E-3</v>
      </c>
      <c r="N147">
        <f t="shared" si="22"/>
        <v>-18.833333333333332</v>
      </c>
      <c r="P147" s="13"/>
      <c r="Q147" s="13"/>
    </row>
    <row r="148" spans="1:17">
      <c r="A148" s="72">
        <f t="shared" si="23"/>
        <v>138</v>
      </c>
      <c r="G148" s="58">
        <f t="shared" si="16"/>
        <v>0</v>
      </c>
      <c r="H148" s="58">
        <f t="shared" si="17"/>
        <v>0</v>
      </c>
      <c r="I148" s="58">
        <f t="shared" si="18"/>
        <v>0</v>
      </c>
      <c r="J148" s="62">
        <f t="shared" si="19"/>
        <v>0</v>
      </c>
      <c r="K148" s="63">
        <f t="shared" si="20"/>
        <v>115.08333333329938</v>
      </c>
      <c r="L148" s="64">
        <f t="shared" si="21"/>
        <v>1E-3</v>
      </c>
      <c r="N148">
        <f t="shared" si="22"/>
        <v>-18.833333333333332</v>
      </c>
      <c r="P148" s="13"/>
      <c r="Q148" s="13"/>
    </row>
    <row r="149" spans="1:17">
      <c r="A149" s="72">
        <f t="shared" si="23"/>
        <v>139</v>
      </c>
      <c r="G149" s="58">
        <f t="shared" ref="G149:G212" si="24">INT(B149/X$26)*X$25+MOD(B149,X$28)*X$27</f>
        <v>0</v>
      </c>
      <c r="H149" s="58">
        <f t="shared" ref="H149:H212" si="25">INT(C149/Y$26)*Y$25+MOD(C149,Y$28)*Y$27</f>
        <v>0</v>
      </c>
      <c r="I149" s="58">
        <f t="shared" ref="I149:I212" si="26">INT(D149/Z$26)*Z$25+MOD(D149,Z$28)*Z$27</f>
        <v>0</v>
      </c>
      <c r="J149" s="62">
        <f t="shared" ref="J149:J212" si="27">SUM(G149:I149)</f>
        <v>0</v>
      </c>
      <c r="K149" s="63">
        <f t="shared" ref="K149:K212" si="28">IF(ISNUMBER(E149),J149-$J$11+$K$9/86400,MAX($J$11:$J$2003)-$J$11)</f>
        <v>115.08333333329938</v>
      </c>
      <c r="L149" s="64">
        <f t="shared" ref="L149:L212" si="29">IF(ISBLANK(E149),0.001,IF(N149&gt;0.001,N149,0.001))</f>
        <v>1E-3</v>
      </c>
      <c r="N149">
        <f t="shared" ref="N149:N212" si="30">(E149-$U$2)/$U$1</f>
        <v>-18.833333333333332</v>
      </c>
      <c r="P149" s="13"/>
      <c r="Q149" s="13"/>
    </row>
    <row r="150" spans="1:17">
      <c r="A150" s="72">
        <f t="shared" si="23"/>
        <v>140</v>
      </c>
      <c r="G150" s="58">
        <f t="shared" si="24"/>
        <v>0</v>
      </c>
      <c r="H150" s="58">
        <f t="shared" si="25"/>
        <v>0</v>
      </c>
      <c r="I150" s="58">
        <f t="shared" si="26"/>
        <v>0</v>
      </c>
      <c r="J150" s="62">
        <f t="shared" si="27"/>
        <v>0</v>
      </c>
      <c r="K150" s="63">
        <f t="shared" si="28"/>
        <v>115.08333333329938</v>
      </c>
      <c r="L150" s="64">
        <f t="shared" si="29"/>
        <v>1E-3</v>
      </c>
      <c r="N150">
        <f t="shared" si="30"/>
        <v>-18.833333333333332</v>
      </c>
      <c r="P150" s="13"/>
      <c r="Q150" s="13"/>
    </row>
    <row r="151" spans="1:17">
      <c r="A151" s="72">
        <f t="shared" si="23"/>
        <v>141</v>
      </c>
      <c r="G151" s="58">
        <f t="shared" si="24"/>
        <v>0</v>
      </c>
      <c r="H151" s="58">
        <f t="shared" si="25"/>
        <v>0</v>
      </c>
      <c r="I151" s="58">
        <f t="shared" si="26"/>
        <v>0</v>
      </c>
      <c r="J151" s="62">
        <f t="shared" si="27"/>
        <v>0</v>
      </c>
      <c r="K151" s="63">
        <f t="shared" si="28"/>
        <v>115.08333333329938</v>
      </c>
      <c r="L151" s="64">
        <f t="shared" si="29"/>
        <v>1E-3</v>
      </c>
      <c r="N151">
        <f t="shared" si="30"/>
        <v>-18.833333333333332</v>
      </c>
      <c r="P151" s="13"/>
      <c r="Q151" s="13"/>
    </row>
    <row r="152" spans="1:17">
      <c r="A152" s="72">
        <f t="shared" si="23"/>
        <v>142</v>
      </c>
      <c r="G152" s="58">
        <f t="shared" si="24"/>
        <v>0</v>
      </c>
      <c r="H152" s="58">
        <f t="shared" si="25"/>
        <v>0</v>
      </c>
      <c r="I152" s="58">
        <f t="shared" si="26"/>
        <v>0</v>
      </c>
      <c r="J152" s="62">
        <f t="shared" si="27"/>
        <v>0</v>
      </c>
      <c r="K152" s="63">
        <f t="shared" si="28"/>
        <v>115.08333333329938</v>
      </c>
      <c r="L152" s="64">
        <f t="shared" si="29"/>
        <v>1E-3</v>
      </c>
      <c r="N152">
        <f t="shared" si="30"/>
        <v>-18.833333333333332</v>
      </c>
      <c r="P152" s="13"/>
      <c r="Q152" s="13"/>
    </row>
    <row r="153" spans="1:17">
      <c r="A153" s="72">
        <f t="shared" si="23"/>
        <v>143</v>
      </c>
      <c r="G153" s="58">
        <f t="shared" si="24"/>
        <v>0</v>
      </c>
      <c r="H153" s="58">
        <f t="shared" si="25"/>
        <v>0</v>
      </c>
      <c r="I153" s="58">
        <f t="shared" si="26"/>
        <v>0</v>
      </c>
      <c r="J153" s="62">
        <f t="shared" si="27"/>
        <v>0</v>
      </c>
      <c r="K153" s="63">
        <f t="shared" si="28"/>
        <v>115.08333333329938</v>
      </c>
      <c r="L153" s="64">
        <f t="shared" si="29"/>
        <v>1E-3</v>
      </c>
      <c r="N153">
        <f t="shared" si="30"/>
        <v>-18.833333333333332</v>
      </c>
      <c r="P153" s="13"/>
      <c r="Q153" s="13"/>
    </row>
    <row r="154" spans="1:17">
      <c r="A154" s="72">
        <f t="shared" si="23"/>
        <v>144</v>
      </c>
      <c r="G154" s="58">
        <f t="shared" si="24"/>
        <v>0</v>
      </c>
      <c r="H154" s="58">
        <f t="shared" si="25"/>
        <v>0</v>
      </c>
      <c r="I154" s="58">
        <f t="shared" si="26"/>
        <v>0</v>
      </c>
      <c r="J154" s="62">
        <f t="shared" si="27"/>
        <v>0</v>
      </c>
      <c r="K154" s="63">
        <f t="shared" si="28"/>
        <v>115.08333333329938</v>
      </c>
      <c r="L154" s="64">
        <f t="shared" si="29"/>
        <v>1E-3</v>
      </c>
      <c r="N154">
        <f t="shared" si="30"/>
        <v>-18.833333333333332</v>
      </c>
      <c r="P154" s="13"/>
      <c r="Q154" s="13"/>
    </row>
    <row r="155" spans="1:17">
      <c r="A155" s="72">
        <f t="shared" si="23"/>
        <v>145</v>
      </c>
      <c r="G155" s="58">
        <f t="shared" si="24"/>
        <v>0</v>
      </c>
      <c r="H155" s="58">
        <f t="shared" si="25"/>
        <v>0</v>
      </c>
      <c r="I155" s="58">
        <f t="shared" si="26"/>
        <v>0</v>
      </c>
      <c r="J155" s="62">
        <f t="shared" si="27"/>
        <v>0</v>
      </c>
      <c r="K155" s="63">
        <f t="shared" si="28"/>
        <v>115.08333333329938</v>
      </c>
      <c r="L155" s="64">
        <f t="shared" si="29"/>
        <v>1E-3</v>
      </c>
      <c r="N155">
        <f t="shared" si="30"/>
        <v>-18.833333333333332</v>
      </c>
      <c r="P155" s="13"/>
      <c r="Q155" s="13"/>
    </row>
    <row r="156" spans="1:17">
      <c r="A156" s="72">
        <f t="shared" si="23"/>
        <v>146</v>
      </c>
      <c r="G156" s="58">
        <f t="shared" si="24"/>
        <v>0</v>
      </c>
      <c r="H156" s="58">
        <f t="shared" si="25"/>
        <v>0</v>
      </c>
      <c r="I156" s="58">
        <f t="shared" si="26"/>
        <v>0</v>
      </c>
      <c r="J156" s="62">
        <f t="shared" si="27"/>
        <v>0</v>
      </c>
      <c r="K156" s="63">
        <f t="shared" si="28"/>
        <v>115.08333333329938</v>
      </c>
      <c r="L156" s="64">
        <f t="shared" si="29"/>
        <v>1E-3</v>
      </c>
      <c r="N156">
        <f t="shared" si="30"/>
        <v>-18.833333333333332</v>
      </c>
      <c r="P156" s="13"/>
      <c r="Q156" s="13"/>
    </row>
    <row r="157" spans="1:17">
      <c r="A157" s="72">
        <f t="shared" si="23"/>
        <v>147</v>
      </c>
      <c r="G157" s="58">
        <f t="shared" si="24"/>
        <v>0</v>
      </c>
      <c r="H157" s="58">
        <f t="shared" si="25"/>
        <v>0</v>
      </c>
      <c r="I157" s="58">
        <f t="shared" si="26"/>
        <v>0</v>
      </c>
      <c r="J157" s="62">
        <f t="shared" si="27"/>
        <v>0</v>
      </c>
      <c r="K157" s="63">
        <f t="shared" si="28"/>
        <v>115.08333333329938</v>
      </c>
      <c r="L157" s="64">
        <f t="shared" si="29"/>
        <v>1E-3</v>
      </c>
      <c r="N157">
        <f t="shared" si="30"/>
        <v>-18.833333333333332</v>
      </c>
      <c r="P157" s="13"/>
      <c r="Q157" s="13"/>
    </row>
    <row r="158" spans="1:17">
      <c r="A158" s="72">
        <f t="shared" si="23"/>
        <v>148</v>
      </c>
      <c r="G158" s="58">
        <f t="shared" si="24"/>
        <v>0</v>
      </c>
      <c r="H158" s="58">
        <f t="shared" si="25"/>
        <v>0</v>
      </c>
      <c r="I158" s="58">
        <f t="shared" si="26"/>
        <v>0</v>
      </c>
      <c r="J158" s="62">
        <f t="shared" si="27"/>
        <v>0</v>
      </c>
      <c r="K158" s="63">
        <f t="shared" si="28"/>
        <v>115.08333333329938</v>
      </c>
      <c r="L158" s="64">
        <f t="shared" si="29"/>
        <v>1E-3</v>
      </c>
      <c r="N158">
        <f t="shared" si="30"/>
        <v>-18.833333333333332</v>
      </c>
      <c r="P158" s="13"/>
      <c r="Q158" s="13"/>
    </row>
    <row r="159" spans="1:17">
      <c r="A159" s="72">
        <f t="shared" si="23"/>
        <v>149</v>
      </c>
      <c r="G159" s="58">
        <f t="shared" si="24"/>
        <v>0</v>
      </c>
      <c r="H159" s="58">
        <f t="shared" si="25"/>
        <v>0</v>
      </c>
      <c r="I159" s="58">
        <f t="shared" si="26"/>
        <v>0</v>
      </c>
      <c r="J159" s="62">
        <f t="shared" si="27"/>
        <v>0</v>
      </c>
      <c r="K159" s="63">
        <f t="shared" si="28"/>
        <v>115.08333333329938</v>
      </c>
      <c r="L159" s="64">
        <f t="shared" si="29"/>
        <v>1E-3</v>
      </c>
      <c r="N159">
        <f t="shared" si="30"/>
        <v>-18.833333333333332</v>
      </c>
      <c r="P159" s="13"/>
      <c r="Q159" s="13"/>
    </row>
    <row r="160" spans="1:17">
      <c r="A160" s="72">
        <f t="shared" si="23"/>
        <v>150</v>
      </c>
      <c r="G160" s="58">
        <f t="shared" si="24"/>
        <v>0</v>
      </c>
      <c r="H160" s="58">
        <f t="shared" si="25"/>
        <v>0</v>
      </c>
      <c r="I160" s="58">
        <f t="shared" si="26"/>
        <v>0</v>
      </c>
      <c r="J160" s="62">
        <f t="shared" si="27"/>
        <v>0</v>
      </c>
      <c r="K160" s="63">
        <f t="shared" si="28"/>
        <v>115.08333333329938</v>
      </c>
      <c r="L160" s="64">
        <f t="shared" si="29"/>
        <v>1E-3</v>
      </c>
      <c r="N160">
        <f t="shared" si="30"/>
        <v>-18.833333333333332</v>
      </c>
      <c r="P160" s="13"/>
      <c r="Q160" s="13"/>
    </row>
    <row r="161" spans="1:17">
      <c r="A161" s="72">
        <f t="shared" si="23"/>
        <v>151</v>
      </c>
      <c r="G161" s="58">
        <f t="shared" si="24"/>
        <v>0</v>
      </c>
      <c r="H161" s="58">
        <f t="shared" si="25"/>
        <v>0</v>
      </c>
      <c r="I161" s="58">
        <f t="shared" si="26"/>
        <v>0</v>
      </c>
      <c r="J161" s="62">
        <f t="shared" si="27"/>
        <v>0</v>
      </c>
      <c r="K161" s="63">
        <f t="shared" si="28"/>
        <v>115.08333333329938</v>
      </c>
      <c r="L161" s="64">
        <f t="shared" si="29"/>
        <v>1E-3</v>
      </c>
      <c r="N161">
        <f t="shared" si="30"/>
        <v>-18.833333333333332</v>
      </c>
      <c r="P161" s="13"/>
      <c r="Q161" s="13"/>
    </row>
    <row r="162" spans="1:17">
      <c r="A162" s="72">
        <f t="shared" si="23"/>
        <v>152</v>
      </c>
      <c r="G162" s="58">
        <f t="shared" si="24"/>
        <v>0</v>
      </c>
      <c r="H162" s="58">
        <f t="shared" si="25"/>
        <v>0</v>
      </c>
      <c r="I162" s="58">
        <f t="shared" si="26"/>
        <v>0</v>
      </c>
      <c r="J162" s="62">
        <f t="shared" si="27"/>
        <v>0</v>
      </c>
      <c r="K162" s="63">
        <f t="shared" si="28"/>
        <v>115.08333333329938</v>
      </c>
      <c r="L162" s="64">
        <f t="shared" si="29"/>
        <v>1E-3</v>
      </c>
      <c r="N162">
        <f t="shared" si="30"/>
        <v>-18.833333333333332</v>
      </c>
      <c r="P162" s="13"/>
      <c r="Q162" s="13"/>
    </row>
    <row r="163" spans="1:17">
      <c r="A163" s="72">
        <f t="shared" si="23"/>
        <v>153</v>
      </c>
      <c r="G163" s="58">
        <f t="shared" si="24"/>
        <v>0</v>
      </c>
      <c r="H163" s="58">
        <f t="shared" si="25"/>
        <v>0</v>
      </c>
      <c r="I163" s="58">
        <f t="shared" si="26"/>
        <v>0</v>
      </c>
      <c r="J163" s="62">
        <f t="shared" si="27"/>
        <v>0</v>
      </c>
      <c r="K163" s="63">
        <f t="shared" si="28"/>
        <v>115.08333333329938</v>
      </c>
      <c r="L163" s="64">
        <f t="shared" si="29"/>
        <v>1E-3</v>
      </c>
      <c r="N163">
        <f t="shared" si="30"/>
        <v>-18.833333333333332</v>
      </c>
      <c r="P163" s="13"/>
      <c r="Q163" s="13"/>
    </row>
    <row r="164" spans="1:17">
      <c r="A164" s="72">
        <f t="shared" si="23"/>
        <v>154</v>
      </c>
      <c r="G164" s="58">
        <f t="shared" si="24"/>
        <v>0</v>
      </c>
      <c r="H164" s="58">
        <f t="shared" si="25"/>
        <v>0</v>
      </c>
      <c r="I164" s="58">
        <f t="shared" si="26"/>
        <v>0</v>
      </c>
      <c r="J164" s="62">
        <f t="shared" si="27"/>
        <v>0</v>
      </c>
      <c r="K164" s="63">
        <f t="shared" si="28"/>
        <v>115.08333333329938</v>
      </c>
      <c r="L164" s="64">
        <f t="shared" si="29"/>
        <v>1E-3</v>
      </c>
      <c r="N164">
        <f t="shared" si="30"/>
        <v>-18.833333333333332</v>
      </c>
      <c r="P164" s="13"/>
      <c r="Q164" s="13"/>
    </row>
    <row r="165" spans="1:17">
      <c r="A165" s="72">
        <f t="shared" si="23"/>
        <v>155</v>
      </c>
      <c r="G165" s="58">
        <f t="shared" si="24"/>
        <v>0</v>
      </c>
      <c r="H165" s="58">
        <f t="shared" si="25"/>
        <v>0</v>
      </c>
      <c r="I165" s="58">
        <f t="shared" si="26"/>
        <v>0</v>
      </c>
      <c r="J165" s="62">
        <f t="shared" si="27"/>
        <v>0</v>
      </c>
      <c r="K165" s="63">
        <f t="shared" si="28"/>
        <v>115.08333333329938</v>
      </c>
      <c r="L165" s="64">
        <f t="shared" si="29"/>
        <v>1E-3</v>
      </c>
      <c r="N165">
        <f t="shared" si="30"/>
        <v>-18.833333333333332</v>
      </c>
      <c r="P165" s="13"/>
      <c r="Q165" s="13"/>
    </row>
    <row r="166" spans="1:17">
      <c r="A166" s="72">
        <f t="shared" si="23"/>
        <v>156</v>
      </c>
      <c r="G166" s="58">
        <f t="shared" si="24"/>
        <v>0</v>
      </c>
      <c r="H166" s="58">
        <f t="shared" si="25"/>
        <v>0</v>
      </c>
      <c r="I166" s="58">
        <f t="shared" si="26"/>
        <v>0</v>
      </c>
      <c r="J166" s="62">
        <f t="shared" si="27"/>
        <v>0</v>
      </c>
      <c r="K166" s="63">
        <f t="shared" si="28"/>
        <v>115.08333333329938</v>
      </c>
      <c r="L166" s="64">
        <f t="shared" si="29"/>
        <v>1E-3</v>
      </c>
      <c r="N166">
        <f t="shared" si="30"/>
        <v>-18.833333333333332</v>
      </c>
      <c r="P166" s="13"/>
      <c r="Q166" s="13"/>
    </row>
    <row r="167" spans="1:17">
      <c r="A167" s="72">
        <f t="shared" si="23"/>
        <v>157</v>
      </c>
      <c r="G167" s="58">
        <f t="shared" si="24"/>
        <v>0</v>
      </c>
      <c r="H167" s="58">
        <f t="shared" si="25"/>
        <v>0</v>
      </c>
      <c r="I167" s="58">
        <f t="shared" si="26"/>
        <v>0</v>
      </c>
      <c r="J167" s="62">
        <f t="shared" si="27"/>
        <v>0</v>
      </c>
      <c r="K167" s="63">
        <f t="shared" si="28"/>
        <v>115.08333333329938</v>
      </c>
      <c r="L167" s="64">
        <f t="shared" si="29"/>
        <v>1E-3</v>
      </c>
      <c r="N167">
        <f t="shared" si="30"/>
        <v>-18.833333333333332</v>
      </c>
      <c r="P167" s="13"/>
      <c r="Q167" s="13"/>
    </row>
    <row r="168" spans="1:17">
      <c r="A168" s="72">
        <f t="shared" si="23"/>
        <v>158</v>
      </c>
      <c r="G168" s="58">
        <f t="shared" si="24"/>
        <v>0</v>
      </c>
      <c r="H168" s="58">
        <f t="shared" si="25"/>
        <v>0</v>
      </c>
      <c r="I168" s="58">
        <f t="shared" si="26"/>
        <v>0</v>
      </c>
      <c r="J168" s="62">
        <f t="shared" si="27"/>
        <v>0</v>
      </c>
      <c r="K168" s="63">
        <f t="shared" si="28"/>
        <v>115.08333333329938</v>
      </c>
      <c r="L168" s="64">
        <f t="shared" si="29"/>
        <v>1E-3</v>
      </c>
      <c r="N168">
        <f t="shared" si="30"/>
        <v>-18.833333333333332</v>
      </c>
      <c r="P168" s="13"/>
      <c r="Q168" s="13"/>
    </row>
    <row r="169" spans="1:17">
      <c r="A169" s="72">
        <f t="shared" si="23"/>
        <v>159</v>
      </c>
      <c r="G169" s="58">
        <f t="shared" si="24"/>
        <v>0</v>
      </c>
      <c r="H169" s="58">
        <f t="shared" si="25"/>
        <v>0</v>
      </c>
      <c r="I169" s="58">
        <f t="shared" si="26"/>
        <v>0</v>
      </c>
      <c r="J169" s="62">
        <f t="shared" si="27"/>
        <v>0</v>
      </c>
      <c r="K169" s="63">
        <f t="shared" si="28"/>
        <v>115.08333333329938</v>
      </c>
      <c r="L169" s="64">
        <f t="shared" si="29"/>
        <v>1E-3</v>
      </c>
      <c r="N169">
        <f t="shared" si="30"/>
        <v>-18.833333333333332</v>
      </c>
      <c r="P169" s="13"/>
      <c r="Q169" s="13"/>
    </row>
    <row r="170" spans="1:17">
      <c r="A170" s="72">
        <f t="shared" si="23"/>
        <v>160</v>
      </c>
      <c r="G170" s="58">
        <f t="shared" si="24"/>
        <v>0</v>
      </c>
      <c r="H170" s="58">
        <f t="shared" si="25"/>
        <v>0</v>
      </c>
      <c r="I170" s="58">
        <f t="shared" si="26"/>
        <v>0</v>
      </c>
      <c r="J170" s="62">
        <f t="shared" si="27"/>
        <v>0</v>
      </c>
      <c r="K170" s="63">
        <f t="shared" si="28"/>
        <v>115.08333333329938</v>
      </c>
      <c r="L170" s="64">
        <f t="shared" si="29"/>
        <v>1E-3</v>
      </c>
      <c r="N170">
        <f t="shared" si="30"/>
        <v>-18.833333333333332</v>
      </c>
      <c r="P170" s="13"/>
      <c r="Q170" s="13"/>
    </row>
    <row r="171" spans="1:17">
      <c r="A171" s="72">
        <f t="shared" si="23"/>
        <v>161</v>
      </c>
      <c r="G171" s="58">
        <f t="shared" si="24"/>
        <v>0</v>
      </c>
      <c r="H171" s="58">
        <f t="shared" si="25"/>
        <v>0</v>
      </c>
      <c r="I171" s="58">
        <f t="shared" si="26"/>
        <v>0</v>
      </c>
      <c r="J171" s="62">
        <f t="shared" si="27"/>
        <v>0</v>
      </c>
      <c r="K171" s="63">
        <f t="shared" si="28"/>
        <v>115.08333333329938</v>
      </c>
      <c r="L171" s="64">
        <f t="shared" si="29"/>
        <v>1E-3</v>
      </c>
      <c r="N171">
        <f t="shared" si="30"/>
        <v>-18.833333333333332</v>
      </c>
      <c r="P171" s="13"/>
      <c r="Q171" s="13"/>
    </row>
    <row r="172" spans="1:17">
      <c r="A172" s="72">
        <f t="shared" si="23"/>
        <v>162</v>
      </c>
      <c r="G172" s="58">
        <f t="shared" si="24"/>
        <v>0</v>
      </c>
      <c r="H172" s="58">
        <f t="shared" si="25"/>
        <v>0</v>
      </c>
      <c r="I172" s="58">
        <f t="shared" si="26"/>
        <v>0</v>
      </c>
      <c r="J172" s="62">
        <f t="shared" si="27"/>
        <v>0</v>
      </c>
      <c r="K172" s="63">
        <f t="shared" si="28"/>
        <v>115.08333333329938</v>
      </c>
      <c r="L172" s="64">
        <f t="shared" si="29"/>
        <v>1E-3</v>
      </c>
      <c r="N172">
        <f t="shared" si="30"/>
        <v>-18.833333333333332</v>
      </c>
      <c r="P172" s="13"/>
      <c r="Q172" s="13"/>
    </row>
    <row r="173" spans="1:17">
      <c r="A173" s="72">
        <f t="shared" si="23"/>
        <v>163</v>
      </c>
      <c r="G173" s="58">
        <f t="shared" si="24"/>
        <v>0</v>
      </c>
      <c r="H173" s="58">
        <f t="shared" si="25"/>
        <v>0</v>
      </c>
      <c r="I173" s="58">
        <f t="shared" si="26"/>
        <v>0</v>
      </c>
      <c r="J173" s="62">
        <f t="shared" si="27"/>
        <v>0</v>
      </c>
      <c r="K173" s="63">
        <f t="shared" si="28"/>
        <v>115.08333333329938</v>
      </c>
      <c r="L173" s="64">
        <f t="shared" si="29"/>
        <v>1E-3</v>
      </c>
      <c r="N173">
        <f t="shared" si="30"/>
        <v>-18.833333333333332</v>
      </c>
      <c r="P173" s="13"/>
      <c r="Q173" s="13"/>
    </row>
    <row r="174" spans="1:17">
      <c r="A174" s="72">
        <f t="shared" si="23"/>
        <v>164</v>
      </c>
      <c r="G174" s="58">
        <f t="shared" si="24"/>
        <v>0</v>
      </c>
      <c r="H174" s="58">
        <f t="shared" si="25"/>
        <v>0</v>
      </c>
      <c r="I174" s="58">
        <f t="shared" si="26"/>
        <v>0</v>
      </c>
      <c r="J174" s="62">
        <f t="shared" si="27"/>
        <v>0</v>
      </c>
      <c r="K174" s="63">
        <f t="shared" si="28"/>
        <v>115.08333333329938</v>
      </c>
      <c r="L174" s="64">
        <f t="shared" si="29"/>
        <v>1E-3</v>
      </c>
      <c r="N174">
        <f t="shared" si="30"/>
        <v>-18.833333333333332</v>
      </c>
      <c r="P174" s="13"/>
      <c r="Q174" s="13"/>
    </row>
    <row r="175" spans="1:17">
      <c r="A175" s="72">
        <f t="shared" si="23"/>
        <v>165</v>
      </c>
      <c r="G175" s="58">
        <f t="shared" si="24"/>
        <v>0</v>
      </c>
      <c r="H175" s="58">
        <f t="shared" si="25"/>
        <v>0</v>
      </c>
      <c r="I175" s="58">
        <f t="shared" si="26"/>
        <v>0</v>
      </c>
      <c r="J175" s="62">
        <f t="shared" si="27"/>
        <v>0</v>
      </c>
      <c r="K175" s="63">
        <f t="shared" si="28"/>
        <v>115.08333333329938</v>
      </c>
      <c r="L175" s="64">
        <f t="shared" si="29"/>
        <v>1E-3</v>
      </c>
      <c r="N175">
        <f t="shared" si="30"/>
        <v>-18.833333333333332</v>
      </c>
      <c r="P175" s="13"/>
      <c r="Q175" s="13"/>
    </row>
    <row r="176" spans="1:17">
      <c r="A176" s="72">
        <f t="shared" si="23"/>
        <v>166</v>
      </c>
      <c r="G176" s="58">
        <f t="shared" si="24"/>
        <v>0</v>
      </c>
      <c r="H176" s="58">
        <f t="shared" si="25"/>
        <v>0</v>
      </c>
      <c r="I176" s="58">
        <f t="shared" si="26"/>
        <v>0</v>
      </c>
      <c r="J176" s="62">
        <f t="shared" si="27"/>
        <v>0</v>
      </c>
      <c r="K176" s="63">
        <f t="shared" si="28"/>
        <v>115.08333333329938</v>
      </c>
      <c r="L176" s="64">
        <f t="shared" si="29"/>
        <v>1E-3</v>
      </c>
      <c r="N176">
        <f t="shared" si="30"/>
        <v>-18.833333333333332</v>
      </c>
      <c r="P176" s="13"/>
      <c r="Q176" s="13"/>
    </row>
    <row r="177" spans="1:17">
      <c r="A177" s="72">
        <f t="shared" si="23"/>
        <v>167</v>
      </c>
      <c r="G177" s="58">
        <f t="shared" si="24"/>
        <v>0</v>
      </c>
      <c r="H177" s="58">
        <f t="shared" si="25"/>
        <v>0</v>
      </c>
      <c r="I177" s="58">
        <f t="shared" si="26"/>
        <v>0</v>
      </c>
      <c r="J177" s="62">
        <f t="shared" si="27"/>
        <v>0</v>
      </c>
      <c r="K177" s="63">
        <f t="shared" si="28"/>
        <v>115.08333333329938</v>
      </c>
      <c r="L177" s="64">
        <f t="shared" si="29"/>
        <v>1E-3</v>
      </c>
      <c r="N177">
        <f t="shared" si="30"/>
        <v>-18.833333333333332</v>
      </c>
      <c r="P177" s="13"/>
      <c r="Q177" s="13"/>
    </row>
    <row r="178" spans="1:17">
      <c r="A178" s="72">
        <f t="shared" si="23"/>
        <v>168</v>
      </c>
      <c r="G178" s="58">
        <f t="shared" si="24"/>
        <v>0</v>
      </c>
      <c r="H178" s="58">
        <f t="shared" si="25"/>
        <v>0</v>
      </c>
      <c r="I178" s="58">
        <f t="shared" si="26"/>
        <v>0</v>
      </c>
      <c r="J178" s="62">
        <f t="shared" si="27"/>
        <v>0</v>
      </c>
      <c r="K178" s="63">
        <f t="shared" si="28"/>
        <v>115.08333333329938</v>
      </c>
      <c r="L178" s="64">
        <f t="shared" si="29"/>
        <v>1E-3</v>
      </c>
      <c r="N178">
        <f t="shared" si="30"/>
        <v>-18.833333333333332</v>
      </c>
      <c r="P178" s="13"/>
      <c r="Q178" s="13"/>
    </row>
    <row r="179" spans="1:17">
      <c r="A179" s="72">
        <f t="shared" si="23"/>
        <v>169</v>
      </c>
      <c r="G179" s="58">
        <f t="shared" si="24"/>
        <v>0</v>
      </c>
      <c r="H179" s="58">
        <f t="shared" si="25"/>
        <v>0</v>
      </c>
      <c r="I179" s="58">
        <f t="shared" si="26"/>
        <v>0</v>
      </c>
      <c r="J179" s="62">
        <f t="shared" si="27"/>
        <v>0</v>
      </c>
      <c r="K179" s="63">
        <f t="shared" si="28"/>
        <v>115.08333333329938</v>
      </c>
      <c r="L179" s="64">
        <f t="shared" si="29"/>
        <v>1E-3</v>
      </c>
      <c r="N179">
        <f t="shared" si="30"/>
        <v>-18.833333333333332</v>
      </c>
      <c r="P179" s="13"/>
      <c r="Q179" s="13"/>
    </row>
    <row r="180" spans="1:17">
      <c r="A180" s="72">
        <f t="shared" si="23"/>
        <v>170</v>
      </c>
      <c r="G180" s="58">
        <f t="shared" si="24"/>
        <v>0</v>
      </c>
      <c r="H180" s="58">
        <f t="shared" si="25"/>
        <v>0</v>
      </c>
      <c r="I180" s="58">
        <f t="shared" si="26"/>
        <v>0</v>
      </c>
      <c r="J180" s="62">
        <f t="shared" si="27"/>
        <v>0</v>
      </c>
      <c r="K180" s="63">
        <f t="shared" si="28"/>
        <v>115.08333333329938</v>
      </c>
      <c r="L180" s="64">
        <f t="shared" si="29"/>
        <v>1E-3</v>
      </c>
      <c r="N180">
        <f t="shared" si="30"/>
        <v>-18.833333333333332</v>
      </c>
      <c r="P180" s="13"/>
      <c r="Q180" s="13"/>
    </row>
    <row r="181" spans="1:17">
      <c r="A181" s="72">
        <f t="shared" si="23"/>
        <v>171</v>
      </c>
      <c r="G181" s="58">
        <f t="shared" si="24"/>
        <v>0</v>
      </c>
      <c r="H181" s="58">
        <f t="shared" si="25"/>
        <v>0</v>
      </c>
      <c r="I181" s="58">
        <f t="shared" si="26"/>
        <v>0</v>
      </c>
      <c r="J181" s="62">
        <f t="shared" si="27"/>
        <v>0</v>
      </c>
      <c r="K181" s="63">
        <f t="shared" si="28"/>
        <v>115.08333333329938</v>
      </c>
      <c r="L181" s="64">
        <f t="shared" si="29"/>
        <v>1E-3</v>
      </c>
      <c r="N181">
        <f t="shared" si="30"/>
        <v>-18.833333333333332</v>
      </c>
      <c r="P181" s="13"/>
      <c r="Q181" s="13"/>
    </row>
    <row r="182" spans="1:17">
      <c r="A182" s="72">
        <f t="shared" si="23"/>
        <v>172</v>
      </c>
      <c r="G182" s="58">
        <f t="shared" si="24"/>
        <v>0</v>
      </c>
      <c r="H182" s="58">
        <f t="shared" si="25"/>
        <v>0</v>
      </c>
      <c r="I182" s="58">
        <f t="shared" si="26"/>
        <v>0</v>
      </c>
      <c r="J182" s="62">
        <f t="shared" si="27"/>
        <v>0</v>
      </c>
      <c r="K182" s="63">
        <f t="shared" si="28"/>
        <v>115.08333333329938</v>
      </c>
      <c r="L182" s="64">
        <f t="shared" si="29"/>
        <v>1E-3</v>
      </c>
      <c r="N182">
        <f t="shared" si="30"/>
        <v>-18.833333333333332</v>
      </c>
      <c r="P182" s="13"/>
      <c r="Q182" s="13"/>
    </row>
    <row r="183" spans="1:17">
      <c r="A183" s="72">
        <f t="shared" si="23"/>
        <v>173</v>
      </c>
      <c r="G183" s="58">
        <f t="shared" si="24"/>
        <v>0</v>
      </c>
      <c r="H183" s="58">
        <f t="shared" si="25"/>
        <v>0</v>
      </c>
      <c r="I183" s="58">
        <f t="shared" si="26"/>
        <v>0</v>
      </c>
      <c r="J183" s="62">
        <f t="shared" si="27"/>
        <v>0</v>
      </c>
      <c r="K183" s="63">
        <f t="shared" si="28"/>
        <v>115.08333333329938</v>
      </c>
      <c r="L183" s="64">
        <f t="shared" si="29"/>
        <v>1E-3</v>
      </c>
      <c r="N183">
        <f t="shared" si="30"/>
        <v>-18.833333333333332</v>
      </c>
      <c r="P183" s="13"/>
      <c r="Q183" s="13"/>
    </row>
    <row r="184" spans="1:17">
      <c r="A184" s="72">
        <f t="shared" si="23"/>
        <v>174</v>
      </c>
      <c r="G184" s="58">
        <f t="shared" si="24"/>
        <v>0</v>
      </c>
      <c r="H184" s="58">
        <f t="shared" si="25"/>
        <v>0</v>
      </c>
      <c r="I184" s="58">
        <f t="shared" si="26"/>
        <v>0</v>
      </c>
      <c r="J184" s="62">
        <f t="shared" si="27"/>
        <v>0</v>
      </c>
      <c r="K184" s="63">
        <f t="shared" si="28"/>
        <v>115.08333333329938</v>
      </c>
      <c r="L184" s="64">
        <f t="shared" si="29"/>
        <v>1E-3</v>
      </c>
      <c r="N184">
        <f t="shared" si="30"/>
        <v>-18.833333333333332</v>
      </c>
      <c r="P184" s="13"/>
      <c r="Q184" s="13"/>
    </row>
    <row r="185" spans="1:17">
      <c r="A185" s="72">
        <f t="shared" si="23"/>
        <v>175</v>
      </c>
      <c r="G185" s="58">
        <f t="shared" si="24"/>
        <v>0</v>
      </c>
      <c r="H185" s="58">
        <f t="shared" si="25"/>
        <v>0</v>
      </c>
      <c r="I185" s="58">
        <f t="shared" si="26"/>
        <v>0</v>
      </c>
      <c r="J185" s="62">
        <f t="shared" si="27"/>
        <v>0</v>
      </c>
      <c r="K185" s="63">
        <f t="shared" si="28"/>
        <v>115.08333333329938</v>
      </c>
      <c r="L185" s="64">
        <f t="shared" si="29"/>
        <v>1E-3</v>
      </c>
      <c r="N185">
        <f t="shared" si="30"/>
        <v>-18.833333333333332</v>
      </c>
      <c r="P185" s="13"/>
      <c r="Q185" s="13"/>
    </row>
    <row r="186" spans="1:17">
      <c r="A186" s="72">
        <f t="shared" si="23"/>
        <v>176</v>
      </c>
      <c r="G186" s="58">
        <f t="shared" si="24"/>
        <v>0</v>
      </c>
      <c r="H186" s="58">
        <f t="shared" si="25"/>
        <v>0</v>
      </c>
      <c r="I186" s="58">
        <f t="shared" si="26"/>
        <v>0</v>
      </c>
      <c r="J186" s="62">
        <f t="shared" si="27"/>
        <v>0</v>
      </c>
      <c r="K186" s="63">
        <f t="shared" si="28"/>
        <v>115.08333333329938</v>
      </c>
      <c r="L186" s="64">
        <f t="shared" si="29"/>
        <v>1E-3</v>
      </c>
      <c r="N186">
        <f t="shared" si="30"/>
        <v>-18.833333333333332</v>
      </c>
      <c r="P186" s="13"/>
      <c r="Q186" s="13"/>
    </row>
    <row r="187" spans="1:17">
      <c r="A187" s="72">
        <f t="shared" si="23"/>
        <v>177</v>
      </c>
      <c r="G187" s="58">
        <f t="shared" si="24"/>
        <v>0</v>
      </c>
      <c r="H187" s="58">
        <f t="shared" si="25"/>
        <v>0</v>
      </c>
      <c r="I187" s="58">
        <f t="shared" si="26"/>
        <v>0</v>
      </c>
      <c r="J187" s="62">
        <f t="shared" si="27"/>
        <v>0</v>
      </c>
      <c r="K187" s="63">
        <f t="shared" si="28"/>
        <v>115.08333333329938</v>
      </c>
      <c r="L187" s="64">
        <f t="shared" si="29"/>
        <v>1E-3</v>
      </c>
      <c r="N187">
        <f t="shared" si="30"/>
        <v>-18.833333333333332</v>
      </c>
      <c r="P187" s="13"/>
      <c r="Q187" s="13"/>
    </row>
    <row r="188" spans="1:17">
      <c r="A188" s="72">
        <f t="shared" si="23"/>
        <v>178</v>
      </c>
      <c r="G188" s="58">
        <f t="shared" si="24"/>
        <v>0</v>
      </c>
      <c r="H188" s="58">
        <f t="shared" si="25"/>
        <v>0</v>
      </c>
      <c r="I188" s="58">
        <f t="shared" si="26"/>
        <v>0</v>
      </c>
      <c r="J188" s="62">
        <f t="shared" si="27"/>
        <v>0</v>
      </c>
      <c r="K188" s="63">
        <f t="shared" si="28"/>
        <v>115.08333333329938</v>
      </c>
      <c r="L188" s="64">
        <f t="shared" si="29"/>
        <v>1E-3</v>
      </c>
      <c r="N188">
        <f t="shared" si="30"/>
        <v>-18.833333333333332</v>
      </c>
      <c r="P188" s="13"/>
      <c r="Q188" s="13"/>
    </row>
    <row r="189" spans="1:17">
      <c r="A189" s="72">
        <f t="shared" si="23"/>
        <v>179</v>
      </c>
      <c r="G189" s="58">
        <f t="shared" si="24"/>
        <v>0</v>
      </c>
      <c r="H189" s="58">
        <f t="shared" si="25"/>
        <v>0</v>
      </c>
      <c r="I189" s="58">
        <f t="shared" si="26"/>
        <v>0</v>
      </c>
      <c r="J189" s="62">
        <f t="shared" si="27"/>
        <v>0</v>
      </c>
      <c r="K189" s="63">
        <f t="shared" si="28"/>
        <v>115.08333333329938</v>
      </c>
      <c r="L189" s="64">
        <f t="shared" si="29"/>
        <v>1E-3</v>
      </c>
      <c r="N189">
        <f t="shared" si="30"/>
        <v>-18.833333333333332</v>
      </c>
      <c r="P189" s="13"/>
      <c r="Q189" s="13"/>
    </row>
    <row r="190" spans="1:17">
      <c r="A190" s="72">
        <f t="shared" si="23"/>
        <v>180</v>
      </c>
      <c r="G190" s="58">
        <f t="shared" si="24"/>
        <v>0</v>
      </c>
      <c r="H190" s="58">
        <f t="shared" si="25"/>
        <v>0</v>
      </c>
      <c r="I190" s="58">
        <f t="shared" si="26"/>
        <v>0</v>
      </c>
      <c r="J190" s="62">
        <f t="shared" si="27"/>
        <v>0</v>
      </c>
      <c r="K190" s="63">
        <f t="shared" si="28"/>
        <v>115.08333333329938</v>
      </c>
      <c r="L190" s="64">
        <f t="shared" si="29"/>
        <v>1E-3</v>
      </c>
      <c r="N190">
        <f t="shared" si="30"/>
        <v>-18.833333333333332</v>
      </c>
      <c r="P190" s="13"/>
      <c r="Q190" s="13"/>
    </row>
    <row r="191" spans="1:17">
      <c r="A191" s="72">
        <f t="shared" si="23"/>
        <v>181</v>
      </c>
      <c r="G191" s="58">
        <f t="shared" si="24"/>
        <v>0</v>
      </c>
      <c r="H191" s="58">
        <f t="shared" si="25"/>
        <v>0</v>
      </c>
      <c r="I191" s="58">
        <f t="shared" si="26"/>
        <v>0</v>
      </c>
      <c r="J191" s="62">
        <f t="shared" si="27"/>
        <v>0</v>
      </c>
      <c r="K191" s="63">
        <f t="shared" si="28"/>
        <v>115.08333333329938</v>
      </c>
      <c r="L191" s="64">
        <f t="shared" si="29"/>
        <v>1E-3</v>
      </c>
      <c r="N191">
        <f t="shared" si="30"/>
        <v>-18.833333333333332</v>
      </c>
      <c r="P191" s="13"/>
      <c r="Q191" s="13"/>
    </row>
    <row r="192" spans="1:17">
      <c r="A192" s="72">
        <f t="shared" si="23"/>
        <v>182</v>
      </c>
      <c r="G192" s="58">
        <f t="shared" si="24"/>
        <v>0</v>
      </c>
      <c r="H192" s="58">
        <f t="shared" si="25"/>
        <v>0</v>
      </c>
      <c r="I192" s="58">
        <f t="shared" si="26"/>
        <v>0</v>
      </c>
      <c r="J192" s="62">
        <f t="shared" si="27"/>
        <v>0</v>
      </c>
      <c r="K192" s="63">
        <f t="shared" si="28"/>
        <v>115.08333333329938</v>
      </c>
      <c r="L192" s="64">
        <f t="shared" si="29"/>
        <v>1E-3</v>
      </c>
      <c r="N192">
        <f t="shared" si="30"/>
        <v>-18.833333333333332</v>
      </c>
      <c r="P192" s="13"/>
      <c r="Q192" s="13"/>
    </row>
    <row r="193" spans="1:17">
      <c r="A193" s="72">
        <f t="shared" si="23"/>
        <v>183</v>
      </c>
      <c r="G193" s="58">
        <f t="shared" si="24"/>
        <v>0</v>
      </c>
      <c r="H193" s="58">
        <f t="shared" si="25"/>
        <v>0</v>
      </c>
      <c r="I193" s="58">
        <f t="shared" si="26"/>
        <v>0</v>
      </c>
      <c r="J193" s="62">
        <f t="shared" si="27"/>
        <v>0</v>
      </c>
      <c r="K193" s="63">
        <f t="shared" si="28"/>
        <v>115.08333333329938</v>
      </c>
      <c r="L193" s="64">
        <f t="shared" si="29"/>
        <v>1E-3</v>
      </c>
      <c r="N193">
        <f t="shared" si="30"/>
        <v>-18.833333333333332</v>
      </c>
      <c r="P193" s="13"/>
      <c r="Q193" s="13"/>
    </row>
    <row r="194" spans="1:17">
      <c r="A194" s="72">
        <f t="shared" si="23"/>
        <v>184</v>
      </c>
      <c r="G194" s="58">
        <f t="shared" si="24"/>
        <v>0</v>
      </c>
      <c r="H194" s="58">
        <f t="shared" si="25"/>
        <v>0</v>
      </c>
      <c r="I194" s="58">
        <f t="shared" si="26"/>
        <v>0</v>
      </c>
      <c r="J194" s="62">
        <f t="shared" si="27"/>
        <v>0</v>
      </c>
      <c r="K194" s="63">
        <f t="shared" si="28"/>
        <v>115.08333333329938</v>
      </c>
      <c r="L194" s="64">
        <f t="shared" si="29"/>
        <v>1E-3</v>
      </c>
      <c r="N194">
        <f t="shared" si="30"/>
        <v>-18.833333333333332</v>
      </c>
      <c r="P194" s="13"/>
      <c r="Q194" s="13"/>
    </row>
    <row r="195" spans="1:17">
      <c r="A195" s="72">
        <f t="shared" si="23"/>
        <v>185</v>
      </c>
      <c r="G195" s="58">
        <f t="shared" si="24"/>
        <v>0</v>
      </c>
      <c r="H195" s="58">
        <f t="shared" si="25"/>
        <v>0</v>
      </c>
      <c r="I195" s="58">
        <f t="shared" si="26"/>
        <v>0</v>
      </c>
      <c r="J195" s="62">
        <f t="shared" si="27"/>
        <v>0</v>
      </c>
      <c r="K195" s="63">
        <f t="shared" si="28"/>
        <v>115.08333333329938</v>
      </c>
      <c r="L195" s="64">
        <f t="shared" si="29"/>
        <v>1E-3</v>
      </c>
      <c r="N195">
        <f t="shared" si="30"/>
        <v>-18.833333333333332</v>
      </c>
      <c r="P195" s="13"/>
      <c r="Q195" s="13"/>
    </row>
    <row r="196" spans="1:17">
      <c r="A196" s="72">
        <f t="shared" si="23"/>
        <v>186</v>
      </c>
      <c r="G196" s="58">
        <f t="shared" si="24"/>
        <v>0</v>
      </c>
      <c r="H196" s="58">
        <f t="shared" si="25"/>
        <v>0</v>
      </c>
      <c r="I196" s="58">
        <f t="shared" si="26"/>
        <v>0</v>
      </c>
      <c r="J196" s="62">
        <f t="shared" si="27"/>
        <v>0</v>
      </c>
      <c r="K196" s="63">
        <f t="shared" si="28"/>
        <v>115.08333333329938</v>
      </c>
      <c r="L196" s="64">
        <f t="shared" si="29"/>
        <v>1E-3</v>
      </c>
      <c r="N196">
        <f t="shared" si="30"/>
        <v>-18.833333333333332</v>
      </c>
      <c r="P196" s="13"/>
      <c r="Q196" s="13"/>
    </row>
    <row r="197" spans="1:17">
      <c r="A197" s="72">
        <f t="shared" si="23"/>
        <v>187</v>
      </c>
      <c r="G197" s="58">
        <f t="shared" si="24"/>
        <v>0</v>
      </c>
      <c r="H197" s="58">
        <f t="shared" si="25"/>
        <v>0</v>
      </c>
      <c r="I197" s="58">
        <f t="shared" si="26"/>
        <v>0</v>
      </c>
      <c r="J197" s="62">
        <f t="shared" si="27"/>
        <v>0</v>
      </c>
      <c r="K197" s="63">
        <f t="shared" si="28"/>
        <v>115.08333333329938</v>
      </c>
      <c r="L197" s="64">
        <f t="shared" si="29"/>
        <v>1E-3</v>
      </c>
      <c r="N197">
        <f t="shared" si="30"/>
        <v>-18.833333333333332</v>
      </c>
      <c r="P197" s="13"/>
      <c r="Q197" s="13"/>
    </row>
    <row r="198" spans="1:17">
      <c r="A198" s="72">
        <f t="shared" si="23"/>
        <v>188</v>
      </c>
      <c r="G198" s="58">
        <f t="shared" si="24"/>
        <v>0</v>
      </c>
      <c r="H198" s="58">
        <f t="shared" si="25"/>
        <v>0</v>
      </c>
      <c r="I198" s="58">
        <f t="shared" si="26"/>
        <v>0</v>
      </c>
      <c r="J198" s="62">
        <f t="shared" si="27"/>
        <v>0</v>
      </c>
      <c r="K198" s="63">
        <f t="shared" si="28"/>
        <v>115.08333333329938</v>
      </c>
      <c r="L198" s="64">
        <f t="shared" si="29"/>
        <v>1E-3</v>
      </c>
      <c r="N198">
        <f t="shared" si="30"/>
        <v>-18.833333333333332</v>
      </c>
      <c r="P198" s="13"/>
      <c r="Q198" s="13"/>
    </row>
    <row r="199" spans="1:17">
      <c r="A199" s="72">
        <f t="shared" si="23"/>
        <v>189</v>
      </c>
      <c r="G199" s="58">
        <f t="shared" si="24"/>
        <v>0</v>
      </c>
      <c r="H199" s="58">
        <f t="shared" si="25"/>
        <v>0</v>
      </c>
      <c r="I199" s="58">
        <f t="shared" si="26"/>
        <v>0</v>
      </c>
      <c r="J199" s="62">
        <f t="shared" si="27"/>
        <v>0</v>
      </c>
      <c r="K199" s="63">
        <f t="shared" si="28"/>
        <v>115.08333333329938</v>
      </c>
      <c r="L199" s="64">
        <f t="shared" si="29"/>
        <v>1E-3</v>
      </c>
      <c r="N199">
        <f t="shared" si="30"/>
        <v>-18.833333333333332</v>
      </c>
      <c r="P199" s="13"/>
      <c r="Q199" s="13"/>
    </row>
    <row r="200" spans="1:17">
      <c r="A200" s="72">
        <f t="shared" si="23"/>
        <v>190</v>
      </c>
      <c r="G200" s="58">
        <f t="shared" si="24"/>
        <v>0</v>
      </c>
      <c r="H200" s="58">
        <f t="shared" si="25"/>
        <v>0</v>
      </c>
      <c r="I200" s="58">
        <f t="shared" si="26"/>
        <v>0</v>
      </c>
      <c r="J200" s="62">
        <f t="shared" si="27"/>
        <v>0</v>
      </c>
      <c r="K200" s="63">
        <f t="shared" si="28"/>
        <v>115.08333333329938</v>
      </c>
      <c r="L200" s="64">
        <f t="shared" si="29"/>
        <v>1E-3</v>
      </c>
      <c r="N200">
        <f t="shared" si="30"/>
        <v>-18.833333333333332</v>
      </c>
      <c r="P200" s="13"/>
      <c r="Q200" s="13"/>
    </row>
    <row r="201" spans="1:17">
      <c r="A201" s="72">
        <f t="shared" si="23"/>
        <v>191</v>
      </c>
      <c r="G201" s="58">
        <f t="shared" si="24"/>
        <v>0</v>
      </c>
      <c r="H201" s="58">
        <f t="shared" si="25"/>
        <v>0</v>
      </c>
      <c r="I201" s="58">
        <f t="shared" si="26"/>
        <v>0</v>
      </c>
      <c r="J201" s="62">
        <f t="shared" si="27"/>
        <v>0</v>
      </c>
      <c r="K201" s="63">
        <f t="shared" si="28"/>
        <v>115.08333333329938</v>
      </c>
      <c r="L201" s="64">
        <f t="shared" si="29"/>
        <v>1E-3</v>
      </c>
      <c r="N201">
        <f t="shared" si="30"/>
        <v>-18.833333333333332</v>
      </c>
      <c r="P201" s="13"/>
      <c r="Q201" s="13"/>
    </row>
    <row r="202" spans="1:17">
      <c r="A202" s="72">
        <f t="shared" si="23"/>
        <v>192</v>
      </c>
      <c r="G202" s="58">
        <f t="shared" si="24"/>
        <v>0</v>
      </c>
      <c r="H202" s="58">
        <f t="shared" si="25"/>
        <v>0</v>
      </c>
      <c r="I202" s="58">
        <f t="shared" si="26"/>
        <v>0</v>
      </c>
      <c r="J202" s="62">
        <f t="shared" si="27"/>
        <v>0</v>
      </c>
      <c r="K202" s="63">
        <f t="shared" si="28"/>
        <v>115.08333333329938</v>
      </c>
      <c r="L202" s="64">
        <f t="shared" si="29"/>
        <v>1E-3</v>
      </c>
      <c r="N202">
        <f t="shared" si="30"/>
        <v>-18.833333333333332</v>
      </c>
      <c r="P202" s="13"/>
      <c r="Q202" s="13"/>
    </row>
    <row r="203" spans="1:17">
      <c r="A203" s="72">
        <f t="shared" si="23"/>
        <v>193</v>
      </c>
      <c r="G203" s="58">
        <f t="shared" si="24"/>
        <v>0</v>
      </c>
      <c r="H203" s="58">
        <f t="shared" si="25"/>
        <v>0</v>
      </c>
      <c r="I203" s="58">
        <f t="shared" si="26"/>
        <v>0</v>
      </c>
      <c r="J203" s="62">
        <f t="shared" si="27"/>
        <v>0</v>
      </c>
      <c r="K203" s="63">
        <f t="shared" si="28"/>
        <v>115.08333333329938</v>
      </c>
      <c r="L203" s="64">
        <f t="shared" si="29"/>
        <v>1E-3</v>
      </c>
      <c r="N203">
        <f t="shared" si="30"/>
        <v>-18.833333333333332</v>
      </c>
      <c r="P203" s="13"/>
      <c r="Q203" s="13"/>
    </row>
    <row r="204" spans="1:17">
      <c r="A204" s="72">
        <f t="shared" si="23"/>
        <v>194</v>
      </c>
      <c r="G204" s="58">
        <f t="shared" si="24"/>
        <v>0</v>
      </c>
      <c r="H204" s="58">
        <f t="shared" si="25"/>
        <v>0</v>
      </c>
      <c r="I204" s="58">
        <f t="shared" si="26"/>
        <v>0</v>
      </c>
      <c r="J204" s="62">
        <f t="shared" si="27"/>
        <v>0</v>
      </c>
      <c r="K204" s="63">
        <f t="shared" si="28"/>
        <v>115.08333333329938</v>
      </c>
      <c r="L204" s="64">
        <f t="shared" si="29"/>
        <v>1E-3</v>
      </c>
      <c r="N204">
        <f t="shared" si="30"/>
        <v>-18.833333333333332</v>
      </c>
      <c r="P204" s="13"/>
      <c r="Q204" s="13"/>
    </row>
    <row r="205" spans="1:17">
      <c r="A205" s="72">
        <f t="shared" ref="A205:A268" si="31">A204+1</f>
        <v>195</v>
      </c>
      <c r="G205" s="58">
        <f t="shared" si="24"/>
        <v>0</v>
      </c>
      <c r="H205" s="58">
        <f t="shared" si="25"/>
        <v>0</v>
      </c>
      <c r="I205" s="58">
        <f t="shared" si="26"/>
        <v>0</v>
      </c>
      <c r="J205" s="62">
        <f t="shared" si="27"/>
        <v>0</v>
      </c>
      <c r="K205" s="63">
        <f t="shared" si="28"/>
        <v>115.08333333329938</v>
      </c>
      <c r="L205" s="64">
        <f t="shared" si="29"/>
        <v>1E-3</v>
      </c>
      <c r="N205">
        <f t="shared" si="30"/>
        <v>-18.833333333333332</v>
      </c>
      <c r="P205" s="13"/>
      <c r="Q205" s="13"/>
    </row>
    <row r="206" spans="1:17">
      <c r="A206" s="72">
        <f t="shared" si="31"/>
        <v>196</v>
      </c>
      <c r="G206" s="58">
        <f t="shared" si="24"/>
        <v>0</v>
      </c>
      <c r="H206" s="58">
        <f t="shared" si="25"/>
        <v>0</v>
      </c>
      <c r="I206" s="58">
        <f t="shared" si="26"/>
        <v>0</v>
      </c>
      <c r="J206" s="62">
        <f t="shared" si="27"/>
        <v>0</v>
      </c>
      <c r="K206" s="63">
        <f t="shared" si="28"/>
        <v>115.08333333329938</v>
      </c>
      <c r="L206" s="64">
        <f t="shared" si="29"/>
        <v>1E-3</v>
      </c>
      <c r="N206">
        <f t="shared" si="30"/>
        <v>-18.833333333333332</v>
      </c>
      <c r="P206" s="13"/>
      <c r="Q206" s="13"/>
    </row>
    <row r="207" spans="1:17">
      <c r="A207" s="72">
        <f t="shared" si="31"/>
        <v>197</v>
      </c>
      <c r="G207" s="58">
        <f t="shared" si="24"/>
        <v>0</v>
      </c>
      <c r="H207" s="58">
        <f t="shared" si="25"/>
        <v>0</v>
      </c>
      <c r="I207" s="58">
        <f t="shared" si="26"/>
        <v>0</v>
      </c>
      <c r="J207" s="62">
        <f t="shared" si="27"/>
        <v>0</v>
      </c>
      <c r="K207" s="63">
        <f t="shared" si="28"/>
        <v>115.08333333329938</v>
      </c>
      <c r="L207" s="64">
        <f t="shared" si="29"/>
        <v>1E-3</v>
      </c>
      <c r="N207">
        <f t="shared" si="30"/>
        <v>-18.833333333333332</v>
      </c>
      <c r="P207" s="13"/>
      <c r="Q207" s="13"/>
    </row>
    <row r="208" spans="1:17">
      <c r="A208" s="72">
        <f t="shared" si="31"/>
        <v>198</v>
      </c>
      <c r="G208" s="58">
        <f t="shared" si="24"/>
        <v>0</v>
      </c>
      <c r="H208" s="58">
        <f t="shared" si="25"/>
        <v>0</v>
      </c>
      <c r="I208" s="58">
        <f t="shared" si="26"/>
        <v>0</v>
      </c>
      <c r="J208" s="62">
        <f t="shared" si="27"/>
        <v>0</v>
      </c>
      <c r="K208" s="63">
        <f t="shared" si="28"/>
        <v>115.08333333329938</v>
      </c>
      <c r="L208" s="64">
        <f t="shared" si="29"/>
        <v>1E-3</v>
      </c>
      <c r="N208">
        <f t="shared" si="30"/>
        <v>-18.833333333333332</v>
      </c>
      <c r="P208" s="13"/>
      <c r="Q208" s="13"/>
    </row>
    <row r="209" spans="1:17">
      <c r="A209" s="72">
        <f t="shared" si="31"/>
        <v>199</v>
      </c>
      <c r="G209" s="58">
        <f t="shared" si="24"/>
        <v>0</v>
      </c>
      <c r="H209" s="58">
        <f t="shared" si="25"/>
        <v>0</v>
      </c>
      <c r="I209" s="58">
        <f t="shared" si="26"/>
        <v>0</v>
      </c>
      <c r="J209" s="62">
        <f t="shared" si="27"/>
        <v>0</v>
      </c>
      <c r="K209" s="63">
        <f t="shared" si="28"/>
        <v>115.08333333329938</v>
      </c>
      <c r="L209" s="64">
        <f t="shared" si="29"/>
        <v>1E-3</v>
      </c>
      <c r="N209">
        <f t="shared" si="30"/>
        <v>-18.833333333333332</v>
      </c>
      <c r="P209" s="13"/>
      <c r="Q209" s="13"/>
    </row>
    <row r="210" spans="1:17">
      <c r="A210" s="72">
        <f t="shared" si="31"/>
        <v>200</v>
      </c>
      <c r="G210" s="58">
        <f t="shared" si="24"/>
        <v>0</v>
      </c>
      <c r="H210" s="58">
        <f t="shared" si="25"/>
        <v>0</v>
      </c>
      <c r="I210" s="58">
        <f t="shared" si="26"/>
        <v>0</v>
      </c>
      <c r="J210" s="62">
        <f t="shared" si="27"/>
        <v>0</v>
      </c>
      <c r="K210" s="63">
        <f t="shared" si="28"/>
        <v>115.08333333329938</v>
      </c>
      <c r="L210" s="64">
        <f t="shared" si="29"/>
        <v>1E-3</v>
      </c>
      <c r="N210">
        <f t="shared" si="30"/>
        <v>-18.833333333333332</v>
      </c>
      <c r="P210" s="13"/>
      <c r="Q210" s="13"/>
    </row>
    <row r="211" spans="1:17">
      <c r="A211" s="72">
        <f t="shared" si="31"/>
        <v>201</v>
      </c>
      <c r="G211" s="58">
        <f t="shared" si="24"/>
        <v>0</v>
      </c>
      <c r="H211" s="58">
        <f t="shared" si="25"/>
        <v>0</v>
      </c>
      <c r="I211" s="58">
        <f t="shared" si="26"/>
        <v>0</v>
      </c>
      <c r="J211" s="62">
        <f t="shared" si="27"/>
        <v>0</v>
      </c>
      <c r="K211" s="63">
        <f t="shared" si="28"/>
        <v>115.08333333329938</v>
      </c>
      <c r="L211" s="64">
        <f t="shared" si="29"/>
        <v>1E-3</v>
      </c>
      <c r="N211">
        <f t="shared" si="30"/>
        <v>-18.833333333333332</v>
      </c>
      <c r="P211" s="13"/>
      <c r="Q211" s="13"/>
    </row>
    <row r="212" spans="1:17">
      <c r="A212" s="72">
        <f t="shared" si="31"/>
        <v>202</v>
      </c>
      <c r="G212" s="58">
        <f t="shared" si="24"/>
        <v>0</v>
      </c>
      <c r="H212" s="58">
        <f t="shared" si="25"/>
        <v>0</v>
      </c>
      <c r="I212" s="58">
        <f t="shared" si="26"/>
        <v>0</v>
      </c>
      <c r="J212" s="62">
        <f t="shared" si="27"/>
        <v>0</v>
      </c>
      <c r="K212" s="63">
        <f t="shared" si="28"/>
        <v>115.08333333329938</v>
      </c>
      <c r="L212" s="64">
        <f t="shared" si="29"/>
        <v>1E-3</v>
      </c>
      <c r="N212">
        <f t="shared" si="30"/>
        <v>-18.833333333333332</v>
      </c>
      <c r="P212" s="13"/>
      <c r="Q212" s="13"/>
    </row>
    <row r="213" spans="1:17">
      <c r="A213" s="72">
        <f t="shared" si="31"/>
        <v>203</v>
      </c>
      <c r="G213" s="58">
        <f t="shared" ref="G213:G276" si="32">INT(B213/X$26)*X$25+MOD(B213,X$28)*X$27</f>
        <v>0</v>
      </c>
      <c r="H213" s="58">
        <f t="shared" ref="H213:H276" si="33">INT(C213/Y$26)*Y$25+MOD(C213,Y$28)*Y$27</f>
        <v>0</v>
      </c>
      <c r="I213" s="58">
        <f t="shared" ref="I213:I276" si="34">INT(D213/Z$26)*Z$25+MOD(D213,Z$28)*Z$27</f>
        <v>0</v>
      </c>
      <c r="J213" s="62">
        <f t="shared" ref="J213:J276" si="35">SUM(G213:I213)</f>
        <v>0</v>
      </c>
      <c r="K213" s="63">
        <f t="shared" ref="K213:K276" si="36">IF(ISNUMBER(E213),J213-$J$11+$K$9/86400,MAX($J$11:$J$2003)-$J$11)</f>
        <v>115.08333333329938</v>
      </c>
      <c r="L213" s="64">
        <f t="shared" ref="L213:L276" si="37">IF(ISBLANK(E213),0.001,IF(N213&gt;0.001,N213,0.001))</f>
        <v>1E-3</v>
      </c>
      <c r="N213">
        <f t="shared" ref="N213:N276" si="38">(E213-$U$2)/$U$1</f>
        <v>-18.833333333333332</v>
      </c>
      <c r="P213" s="13"/>
      <c r="Q213" s="13"/>
    </row>
    <row r="214" spans="1:17">
      <c r="A214" s="72">
        <f t="shared" si="31"/>
        <v>204</v>
      </c>
      <c r="G214" s="58">
        <f t="shared" si="32"/>
        <v>0</v>
      </c>
      <c r="H214" s="58">
        <f t="shared" si="33"/>
        <v>0</v>
      </c>
      <c r="I214" s="58">
        <f t="shared" si="34"/>
        <v>0</v>
      </c>
      <c r="J214" s="62">
        <f t="shared" si="35"/>
        <v>0</v>
      </c>
      <c r="K214" s="63">
        <f t="shared" si="36"/>
        <v>115.08333333329938</v>
      </c>
      <c r="L214" s="64">
        <f t="shared" si="37"/>
        <v>1E-3</v>
      </c>
      <c r="N214">
        <f t="shared" si="38"/>
        <v>-18.833333333333332</v>
      </c>
      <c r="P214" s="13"/>
      <c r="Q214" s="13"/>
    </row>
    <row r="215" spans="1:17">
      <c r="A215" s="72">
        <f t="shared" si="31"/>
        <v>205</v>
      </c>
      <c r="G215" s="58">
        <f t="shared" si="32"/>
        <v>0</v>
      </c>
      <c r="H215" s="58">
        <f t="shared" si="33"/>
        <v>0</v>
      </c>
      <c r="I215" s="58">
        <f t="shared" si="34"/>
        <v>0</v>
      </c>
      <c r="J215" s="62">
        <f t="shared" si="35"/>
        <v>0</v>
      </c>
      <c r="K215" s="63">
        <f t="shared" si="36"/>
        <v>115.08333333329938</v>
      </c>
      <c r="L215" s="64">
        <f t="shared" si="37"/>
        <v>1E-3</v>
      </c>
      <c r="N215">
        <f t="shared" si="38"/>
        <v>-18.833333333333332</v>
      </c>
      <c r="P215" s="13"/>
      <c r="Q215" s="13"/>
    </row>
    <row r="216" spans="1:17">
      <c r="A216" s="72">
        <f t="shared" si="31"/>
        <v>206</v>
      </c>
      <c r="G216" s="58">
        <f t="shared" si="32"/>
        <v>0</v>
      </c>
      <c r="H216" s="58">
        <f t="shared" si="33"/>
        <v>0</v>
      </c>
      <c r="I216" s="58">
        <f t="shared" si="34"/>
        <v>0</v>
      </c>
      <c r="J216" s="62">
        <f t="shared" si="35"/>
        <v>0</v>
      </c>
      <c r="K216" s="63">
        <f t="shared" si="36"/>
        <v>115.08333333329938</v>
      </c>
      <c r="L216" s="64">
        <f t="shared" si="37"/>
        <v>1E-3</v>
      </c>
      <c r="N216">
        <f t="shared" si="38"/>
        <v>-18.833333333333332</v>
      </c>
      <c r="P216" s="13"/>
      <c r="Q216" s="13"/>
    </row>
    <row r="217" spans="1:17">
      <c r="A217" s="72">
        <f t="shared" si="31"/>
        <v>207</v>
      </c>
      <c r="G217" s="58">
        <f t="shared" si="32"/>
        <v>0</v>
      </c>
      <c r="H217" s="58">
        <f t="shared" si="33"/>
        <v>0</v>
      </c>
      <c r="I217" s="58">
        <f t="shared" si="34"/>
        <v>0</v>
      </c>
      <c r="J217" s="62">
        <f t="shared" si="35"/>
        <v>0</v>
      </c>
      <c r="K217" s="63">
        <f t="shared" si="36"/>
        <v>115.08333333329938</v>
      </c>
      <c r="L217" s="64">
        <f t="shared" si="37"/>
        <v>1E-3</v>
      </c>
      <c r="N217">
        <f t="shared" si="38"/>
        <v>-18.833333333333332</v>
      </c>
      <c r="P217" s="13"/>
      <c r="Q217" s="13"/>
    </row>
    <row r="218" spans="1:17">
      <c r="A218" s="72">
        <f t="shared" si="31"/>
        <v>208</v>
      </c>
      <c r="G218" s="58">
        <f t="shared" si="32"/>
        <v>0</v>
      </c>
      <c r="H218" s="58">
        <f t="shared" si="33"/>
        <v>0</v>
      </c>
      <c r="I218" s="58">
        <f t="shared" si="34"/>
        <v>0</v>
      </c>
      <c r="J218" s="62">
        <f t="shared" si="35"/>
        <v>0</v>
      </c>
      <c r="K218" s="63">
        <f t="shared" si="36"/>
        <v>115.08333333329938</v>
      </c>
      <c r="L218" s="64">
        <f t="shared" si="37"/>
        <v>1E-3</v>
      </c>
      <c r="N218">
        <f t="shared" si="38"/>
        <v>-18.833333333333332</v>
      </c>
      <c r="P218" s="13"/>
      <c r="Q218" s="13"/>
    </row>
    <row r="219" spans="1:17">
      <c r="A219" s="72">
        <f t="shared" si="31"/>
        <v>209</v>
      </c>
      <c r="G219" s="58">
        <f t="shared" si="32"/>
        <v>0</v>
      </c>
      <c r="H219" s="58">
        <f t="shared" si="33"/>
        <v>0</v>
      </c>
      <c r="I219" s="58">
        <f t="shared" si="34"/>
        <v>0</v>
      </c>
      <c r="J219" s="62">
        <f t="shared" si="35"/>
        <v>0</v>
      </c>
      <c r="K219" s="63">
        <f t="shared" si="36"/>
        <v>115.08333333329938</v>
      </c>
      <c r="L219" s="64">
        <f t="shared" si="37"/>
        <v>1E-3</v>
      </c>
      <c r="N219">
        <f t="shared" si="38"/>
        <v>-18.833333333333332</v>
      </c>
      <c r="P219" s="13"/>
      <c r="Q219" s="13"/>
    </row>
    <row r="220" spans="1:17">
      <c r="A220" s="72">
        <f t="shared" si="31"/>
        <v>210</v>
      </c>
      <c r="G220" s="58">
        <f t="shared" si="32"/>
        <v>0</v>
      </c>
      <c r="H220" s="58">
        <f t="shared" si="33"/>
        <v>0</v>
      </c>
      <c r="I220" s="58">
        <f t="shared" si="34"/>
        <v>0</v>
      </c>
      <c r="J220" s="62">
        <f t="shared" si="35"/>
        <v>0</v>
      </c>
      <c r="K220" s="63">
        <f t="shared" si="36"/>
        <v>115.08333333329938</v>
      </c>
      <c r="L220" s="64">
        <f t="shared" si="37"/>
        <v>1E-3</v>
      </c>
      <c r="N220">
        <f t="shared" si="38"/>
        <v>-18.833333333333332</v>
      </c>
      <c r="P220" s="13"/>
      <c r="Q220" s="13"/>
    </row>
    <row r="221" spans="1:17">
      <c r="A221" s="72">
        <f t="shared" si="31"/>
        <v>211</v>
      </c>
      <c r="G221" s="58">
        <f t="shared" si="32"/>
        <v>0</v>
      </c>
      <c r="H221" s="58">
        <f t="shared" si="33"/>
        <v>0</v>
      </c>
      <c r="I221" s="58">
        <f t="shared" si="34"/>
        <v>0</v>
      </c>
      <c r="J221" s="62">
        <f t="shared" si="35"/>
        <v>0</v>
      </c>
      <c r="K221" s="63">
        <f t="shared" si="36"/>
        <v>115.08333333329938</v>
      </c>
      <c r="L221" s="64">
        <f t="shared" si="37"/>
        <v>1E-3</v>
      </c>
      <c r="N221">
        <f t="shared" si="38"/>
        <v>-18.833333333333332</v>
      </c>
      <c r="P221" s="13"/>
      <c r="Q221" s="13"/>
    </row>
    <row r="222" spans="1:17">
      <c r="A222" s="72">
        <f t="shared" si="31"/>
        <v>212</v>
      </c>
      <c r="G222" s="58">
        <f t="shared" si="32"/>
        <v>0</v>
      </c>
      <c r="H222" s="58">
        <f t="shared" si="33"/>
        <v>0</v>
      </c>
      <c r="I222" s="58">
        <f t="shared" si="34"/>
        <v>0</v>
      </c>
      <c r="J222" s="62">
        <f t="shared" si="35"/>
        <v>0</v>
      </c>
      <c r="K222" s="63">
        <f t="shared" si="36"/>
        <v>115.08333333329938</v>
      </c>
      <c r="L222" s="64">
        <f t="shared" si="37"/>
        <v>1E-3</v>
      </c>
      <c r="N222">
        <f t="shared" si="38"/>
        <v>-18.833333333333332</v>
      </c>
      <c r="P222" s="13"/>
      <c r="Q222" s="13"/>
    </row>
    <row r="223" spans="1:17">
      <c r="A223" s="72">
        <f t="shared" si="31"/>
        <v>213</v>
      </c>
      <c r="G223" s="58">
        <f t="shared" si="32"/>
        <v>0</v>
      </c>
      <c r="H223" s="58">
        <f t="shared" si="33"/>
        <v>0</v>
      </c>
      <c r="I223" s="58">
        <f t="shared" si="34"/>
        <v>0</v>
      </c>
      <c r="J223" s="62">
        <f t="shared" si="35"/>
        <v>0</v>
      </c>
      <c r="K223" s="63">
        <f t="shared" si="36"/>
        <v>115.08333333329938</v>
      </c>
      <c r="L223" s="64">
        <f t="shared" si="37"/>
        <v>1E-3</v>
      </c>
      <c r="N223">
        <f t="shared" si="38"/>
        <v>-18.833333333333332</v>
      </c>
      <c r="P223" s="13"/>
      <c r="Q223" s="13"/>
    </row>
    <row r="224" spans="1:17">
      <c r="A224" s="72">
        <f t="shared" si="31"/>
        <v>214</v>
      </c>
      <c r="G224" s="58">
        <f t="shared" si="32"/>
        <v>0</v>
      </c>
      <c r="H224" s="58">
        <f t="shared" si="33"/>
        <v>0</v>
      </c>
      <c r="I224" s="58">
        <f t="shared" si="34"/>
        <v>0</v>
      </c>
      <c r="J224" s="62">
        <f t="shared" si="35"/>
        <v>0</v>
      </c>
      <c r="K224" s="63">
        <f t="shared" si="36"/>
        <v>115.08333333329938</v>
      </c>
      <c r="L224" s="64">
        <f t="shared" si="37"/>
        <v>1E-3</v>
      </c>
      <c r="N224">
        <f t="shared" si="38"/>
        <v>-18.833333333333332</v>
      </c>
      <c r="P224" s="13"/>
      <c r="Q224" s="13"/>
    </row>
    <row r="225" spans="1:17">
      <c r="A225" s="72">
        <f t="shared" si="31"/>
        <v>215</v>
      </c>
      <c r="G225" s="58">
        <f t="shared" si="32"/>
        <v>0</v>
      </c>
      <c r="H225" s="58">
        <f t="shared" si="33"/>
        <v>0</v>
      </c>
      <c r="I225" s="58">
        <f t="shared" si="34"/>
        <v>0</v>
      </c>
      <c r="J225" s="62">
        <f t="shared" si="35"/>
        <v>0</v>
      </c>
      <c r="K225" s="63">
        <f t="shared" si="36"/>
        <v>115.08333333329938</v>
      </c>
      <c r="L225" s="64">
        <f t="shared" si="37"/>
        <v>1E-3</v>
      </c>
      <c r="N225">
        <f t="shared" si="38"/>
        <v>-18.833333333333332</v>
      </c>
      <c r="P225" s="13"/>
      <c r="Q225" s="13"/>
    </row>
    <row r="226" spans="1:17">
      <c r="A226" s="72">
        <f t="shared" si="31"/>
        <v>216</v>
      </c>
      <c r="G226" s="58">
        <f t="shared" si="32"/>
        <v>0</v>
      </c>
      <c r="H226" s="58">
        <f t="shared" si="33"/>
        <v>0</v>
      </c>
      <c r="I226" s="58">
        <f t="shared" si="34"/>
        <v>0</v>
      </c>
      <c r="J226" s="62">
        <f t="shared" si="35"/>
        <v>0</v>
      </c>
      <c r="K226" s="63">
        <f t="shared" si="36"/>
        <v>115.08333333329938</v>
      </c>
      <c r="L226" s="64">
        <f t="shared" si="37"/>
        <v>1E-3</v>
      </c>
      <c r="N226">
        <f t="shared" si="38"/>
        <v>-18.833333333333332</v>
      </c>
      <c r="P226" s="13"/>
      <c r="Q226" s="13"/>
    </row>
    <row r="227" spans="1:17">
      <c r="A227" s="72">
        <f t="shared" si="31"/>
        <v>217</v>
      </c>
      <c r="G227" s="58">
        <f t="shared" si="32"/>
        <v>0</v>
      </c>
      <c r="H227" s="58">
        <f t="shared" si="33"/>
        <v>0</v>
      </c>
      <c r="I227" s="58">
        <f t="shared" si="34"/>
        <v>0</v>
      </c>
      <c r="J227" s="62">
        <f t="shared" si="35"/>
        <v>0</v>
      </c>
      <c r="K227" s="63">
        <f t="shared" si="36"/>
        <v>115.08333333329938</v>
      </c>
      <c r="L227" s="64">
        <f t="shared" si="37"/>
        <v>1E-3</v>
      </c>
      <c r="N227">
        <f t="shared" si="38"/>
        <v>-18.833333333333332</v>
      </c>
      <c r="P227" s="13"/>
      <c r="Q227" s="13"/>
    </row>
    <row r="228" spans="1:17">
      <c r="A228" s="72">
        <f t="shared" si="31"/>
        <v>218</v>
      </c>
      <c r="G228" s="58">
        <f t="shared" si="32"/>
        <v>0</v>
      </c>
      <c r="H228" s="58">
        <f t="shared" si="33"/>
        <v>0</v>
      </c>
      <c r="I228" s="58">
        <f t="shared" si="34"/>
        <v>0</v>
      </c>
      <c r="J228" s="62">
        <f t="shared" si="35"/>
        <v>0</v>
      </c>
      <c r="K228" s="63">
        <f t="shared" si="36"/>
        <v>115.08333333329938</v>
      </c>
      <c r="L228" s="64">
        <f t="shared" si="37"/>
        <v>1E-3</v>
      </c>
      <c r="N228">
        <f t="shared" si="38"/>
        <v>-18.833333333333332</v>
      </c>
      <c r="P228" s="13"/>
      <c r="Q228" s="13"/>
    </row>
    <row r="229" spans="1:17">
      <c r="A229" s="72">
        <f t="shared" si="31"/>
        <v>219</v>
      </c>
      <c r="G229" s="58">
        <f t="shared" si="32"/>
        <v>0</v>
      </c>
      <c r="H229" s="58">
        <f t="shared" si="33"/>
        <v>0</v>
      </c>
      <c r="I229" s="58">
        <f t="shared" si="34"/>
        <v>0</v>
      </c>
      <c r="J229" s="62">
        <f t="shared" si="35"/>
        <v>0</v>
      </c>
      <c r="K229" s="63">
        <f t="shared" si="36"/>
        <v>115.08333333329938</v>
      </c>
      <c r="L229" s="64">
        <f t="shared" si="37"/>
        <v>1E-3</v>
      </c>
      <c r="N229">
        <f t="shared" si="38"/>
        <v>-18.833333333333332</v>
      </c>
      <c r="P229" s="13"/>
      <c r="Q229" s="13"/>
    </row>
    <row r="230" spans="1:17">
      <c r="A230" s="72">
        <f t="shared" si="31"/>
        <v>220</v>
      </c>
      <c r="G230" s="58">
        <f t="shared" si="32"/>
        <v>0</v>
      </c>
      <c r="H230" s="58">
        <f t="shared" si="33"/>
        <v>0</v>
      </c>
      <c r="I230" s="58">
        <f t="shared" si="34"/>
        <v>0</v>
      </c>
      <c r="J230" s="62">
        <f t="shared" si="35"/>
        <v>0</v>
      </c>
      <c r="K230" s="63">
        <f t="shared" si="36"/>
        <v>115.08333333329938</v>
      </c>
      <c r="L230" s="64">
        <f t="shared" si="37"/>
        <v>1E-3</v>
      </c>
      <c r="N230">
        <f t="shared" si="38"/>
        <v>-18.833333333333332</v>
      </c>
      <c r="P230" s="13"/>
      <c r="Q230" s="13"/>
    </row>
    <row r="231" spans="1:17">
      <c r="A231" s="72">
        <f t="shared" si="31"/>
        <v>221</v>
      </c>
      <c r="G231" s="58">
        <f t="shared" si="32"/>
        <v>0</v>
      </c>
      <c r="H231" s="58">
        <f t="shared" si="33"/>
        <v>0</v>
      </c>
      <c r="I231" s="58">
        <f t="shared" si="34"/>
        <v>0</v>
      </c>
      <c r="J231" s="62">
        <f t="shared" si="35"/>
        <v>0</v>
      </c>
      <c r="K231" s="63">
        <f t="shared" si="36"/>
        <v>115.08333333329938</v>
      </c>
      <c r="L231" s="64">
        <f t="shared" si="37"/>
        <v>1E-3</v>
      </c>
      <c r="N231">
        <f t="shared" si="38"/>
        <v>-18.833333333333332</v>
      </c>
      <c r="P231" s="13"/>
      <c r="Q231" s="13"/>
    </row>
    <row r="232" spans="1:17">
      <c r="A232" s="72">
        <f t="shared" si="31"/>
        <v>222</v>
      </c>
      <c r="G232" s="58">
        <f t="shared" si="32"/>
        <v>0</v>
      </c>
      <c r="H232" s="58">
        <f t="shared" si="33"/>
        <v>0</v>
      </c>
      <c r="I232" s="58">
        <f t="shared" si="34"/>
        <v>0</v>
      </c>
      <c r="J232" s="62">
        <f t="shared" si="35"/>
        <v>0</v>
      </c>
      <c r="K232" s="63">
        <f t="shared" si="36"/>
        <v>115.08333333329938</v>
      </c>
      <c r="L232" s="64">
        <f t="shared" si="37"/>
        <v>1E-3</v>
      </c>
      <c r="N232">
        <f t="shared" si="38"/>
        <v>-18.833333333333332</v>
      </c>
      <c r="P232" s="13"/>
      <c r="Q232" s="13"/>
    </row>
    <row r="233" spans="1:17">
      <c r="A233" s="72">
        <f t="shared" si="31"/>
        <v>223</v>
      </c>
      <c r="G233" s="58">
        <f t="shared" si="32"/>
        <v>0</v>
      </c>
      <c r="H233" s="58">
        <f t="shared" si="33"/>
        <v>0</v>
      </c>
      <c r="I233" s="58">
        <f t="shared" si="34"/>
        <v>0</v>
      </c>
      <c r="J233" s="62">
        <f t="shared" si="35"/>
        <v>0</v>
      </c>
      <c r="K233" s="63">
        <f t="shared" si="36"/>
        <v>115.08333333329938</v>
      </c>
      <c r="L233" s="64">
        <f t="shared" si="37"/>
        <v>1E-3</v>
      </c>
      <c r="N233">
        <f t="shared" si="38"/>
        <v>-18.833333333333332</v>
      </c>
      <c r="P233" s="13"/>
      <c r="Q233" s="13"/>
    </row>
    <row r="234" spans="1:17">
      <c r="A234" s="72">
        <f t="shared" si="31"/>
        <v>224</v>
      </c>
      <c r="G234" s="58">
        <f t="shared" si="32"/>
        <v>0</v>
      </c>
      <c r="H234" s="58">
        <f t="shared" si="33"/>
        <v>0</v>
      </c>
      <c r="I234" s="58">
        <f t="shared" si="34"/>
        <v>0</v>
      </c>
      <c r="J234" s="62">
        <f t="shared" si="35"/>
        <v>0</v>
      </c>
      <c r="K234" s="63">
        <f t="shared" si="36"/>
        <v>115.08333333329938</v>
      </c>
      <c r="L234" s="64">
        <f t="shared" si="37"/>
        <v>1E-3</v>
      </c>
      <c r="N234">
        <f t="shared" si="38"/>
        <v>-18.833333333333332</v>
      </c>
      <c r="P234" s="13"/>
      <c r="Q234" s="13"/>
    </row>
    <row r="235" spans="1:17">
      <c r="A235" s="72">
        <f t="shared" si="31"/>
        <v>225</v>
      </c>
      <c r="G235" s="58">
        <f t="shared" si="32"/>
        <v>0</v>
      </c>
      <c r="H235" s="58">
        <f t="shared" si="33"/>
        <v>0</v>
      </c>
      <c r="I235" s="58">
        <f t="shared" si="34"/>
        <v>0</v>
      </c>
      <c r="J235" s="62">
        <f t="shared" si="35"/>
        <v>0</v>
      </c>
      <c r="K235" s="63">
        <f t="shared" si="36"/>
        <v>115.08333333329938</v>
      </c>
      <c r="L235" s="64">
        <f t="shared" si="37"/>
        <v>1E-3</v>
      </c>
      <c r="N235">
        <f t="shared" si="38"/>
        <v>-18.833333333333332</v>
      </c>
      <c r="P235" s="13"/>
      <c r="Q235" s="13"/>
    </row>
    <row r="236" spans="1:17">
      <c r="A236" s="72">
        <f t="shared" si="31"/>
        <v>226</v>
      </c>
      <c r="G236" s="58">
        <f t="shared" si="32"/>
        <v>0</v>
      </c>
      <c r="H236" s="58">
        <f t="shared" si="33"/>
        <v>0</v>
      </c>
      <c r="I236" s="58">
        <f t="shared" si="34"/>
        <v>0</v>
      </c>
      <c r="J236" s="62">
        <f t="shared" si="35"/>
        <v>0</v>
      </c>
      <c r="K236" s="63">
        <f t="shared" si="36"/>
        <v>115.08333333329938</v>
      </c>
      <c r="L236" s="64">
        <f t="shared" si="37"/>
        <v>1E-3</v>
      </c>
      <c r="N236">
        <f t="shared" si="38"/>
        <v>-18.833333333333332</v>
      </c>
      <c r="P236" s="13"/>
      <c r="Q236" s="13"/>
    </row>
    <row r="237" spans="1:17">
      <c r="A237" s="72">
        <f t="shared" si="31"/>
        <v>227</v>
      </c>
      <c r="G237" s="58">
        <f t="shared" si="32"/>
        <v>0</v>
      </c>
      <c r="H237" s="58">
        <f t="shared" si="33"/>
        <v>0</v>
      </c>
      <c r="I237" s="58">
        <f t="shared" si="34"/>
        <v>0</v>
      </c>
      <c r="J237" s="62">
        <f t="shared" si="35"/>
        <v>0</v>
      </c>
      <c r="K237" s="63">
        <f t="shared" si="36"/>
        <v>115.08333333329938</v>
      </c>
      <c r="L237" s="64">
        <f t="shared" si="37"/>
        <v>1E-3</v>
      </c>
      <c r="N237">
        <f t="shared" si="38"/>
        <v>-18.833333333333332</v>
      </c>
      <c r="P237" s="13"/>
      <c r="Q237" s="13"/>
    </row>
    <row r="238" spans="1:17">
      <c r="A238" s="72">
        <f t="shared" si="31"/>
        <v>228</v>
      </c>
      <c r="G238" s="58">
        <f t="shared" si="32"/>
        <v>0</v>
      </c>
      <c r="H238" s="58">
        <f t="shared" si="33"/>
        <v>0</v>
      </c>
      <c r="I238" s="58">
        <f t="shared" si="34"/>
        <v>0</v>
      </c>
      <c r="J238" s="62">
        <f t="shared" si="35"/>
        <v>0</v>
      </c>
      <c r="K238" s="63">
        <f t="shared" si="36"/>
        <v>115.08333333329938</v>
      </c>
      <c r="L238" s="64">
        <f t="shared" si="37"/>
        <v>1E-3</v>
      </c>
      <c r="N238">
        <f t="shared" si="38"/>
        <v>-18.833333333333332</v>
      </c>
      <c r="P238" s="13"/>
      <c r="Q238" s="13"/>
    </row>
    <row r="239" spans="1:17">
      <c r="A239" s="72">
        <f t="shared" si="31"/>
        <v>229</v>
      </c>
      <c r="G239" s="58">
        <f t="shared" si="32"/>
        <v>0</v>
      </c>
      <c r="H239" s="58">
        <f t="shared" si="33"/>
        <v>0</v>
      </c>
      <c r="I239" s="58">
        <f t="shared" si="34"/>
        <v>0</v>
      </c>
      <c r="J239" s="62">
        <f t="shared" si="35"/>
        <v>0</v>
      </c>
      <c r="K239" s="63">
        <f t="shared" si="36"/>
        <v>115.08333333329938</v>
      </c>
      <c r="L239" s="64">
        <f t="shared" si="37"/>
        <v>1E-3</v>
      </c>
      <c r="N239">
        <f t="shared" si="38"/>
        <v>-18.833333333333332</v>
      </c>
      <c r="P239" s="13"/>
      <c r="Q239" s="13"/>
    </row>
    <row r="240" spans="1:17">
      <c r="A240" s="72">
        <f t="shared" si="31"/>
        <v>230</v>
      </c>
      <c r="G240" s="58">
        <f t="shared" si="32"/>
        <v>0</v>
      </c>
      <c r="H240" s="58">
        <f t="shared" si="33"/>
        <v>0</v>
      </c>
      <c r="I240" s="58">
        <f t="shared" si="34"/>
        <v>0</v>
      </c>
      <c r="J240" s="62">
        <f t="shared" si="35"/>
        <v>0</v>
      </c>
      <c r="K240" s="63">
        <f t="shared" si="36"/>
        <v>115.08333333329938</v>
      </c>
      <c r="L240" s="64">
        <f t="shared" si="37"/>
        <v>1E-3</v>
      </c>
      <c r="N240">
        <f t="shared" si="38"/>
        <v>-18.833333333333332</v>
      </c>
      <c r="P240" s="13"/>
      <c r="Q240" s="13"/>
    </row>
    <row r="241" spans="1:17">
      <c r="A241" s="72">
        <f t="shared" si="31"/>
        <v>231</v>
      </c>
      <c r="G241" s="58">
        <f t="shared" si="32"/>
        <v>0</v>
      </c>
      <c r="H241" s="58">
        <f t="shared" si="33"/>
        <v>0</v>
      </c>
      <c r="I241" s="58">
        <f t="shared" si="34"/>
        <v>0</v>
      </c>
      <c r="J241" s="62">
        <f t="shared" si="35"/>
        <v>0</v>
      </c>
      <c r="K241" s="63">
        <f t="shared" si="36"/>
        <v>115.08333333329938</v>
      </c>
      <c r="L241" s="64">
        <f t="shared" si="37"/>
        <v>1E-3</v>
      </c>
      <c r="N241">
        <f t="shared" si="38"/>
        <v>-18.833333333333332</v>
      </c>
      <c r="P241" s="13"/>
      <c r="Q241" s="13"/>
    </row>
    <row r="242" spans="1:17">
      <c r="A242" s="72">
        <f t="shared" si="31"/>
        <v>232</v>
      </c>
      <c r="G242" s="58">
        <f t="shared" si="32"/>
        <v>0</v>
      </c>
      <c r="H242" s="58">
        <f t="shared" si="33"/>
        <v>0</v>
      </c>
      <c r="I242" s="58">
        <f t="shared" si="34"/>
        <v>0</v>
      </c>
      <c r="J242" s="62">
        <f t="shared" si="35"/>
        <v>0</v>
      </c>
      <c r="K242" s="63">
        <f t="shared" si="36"/>
        <v>115.08333333329938</v>
      </c>
      <c r="L242" s="64">
        <f t="shared" si="37"/>
        <v>1E-3</v>
      </c>
      <c r="N242">
        <f t="shared" si="38"/>
        <v>-18.833333333333332</v>
      </c>
      <c r="P242" s="13"/>
      <c r="Q242" s="13"/>
    </row>
    <row r="243" spans="1:17">
      <c r="A243" s="72">
        <f t="shared" si="31"/>
        <v>233</v>
      </c>
      <c r="G243" s="58">
        <f t="shared" si="32"/>
        <v>0</v>
      </c>
      <c r="H243" s="58">
        <f t="shared" si="33"/>
        <v>0</v>
      </c>
      <c r="I243" s="58">
        <f t="shared" si="34"/>
        <v>0</v>
      </c>
      <c r="J243" s="62">
        <f t="shared" si="35"/>
        <v>0</v>
      </c>
      <c r="K243" s="63">
        <f t="shared" si="36"/>
        <v>115.08333333329938</v>
      </c>
      <c r="L243" s="64">
        <f t="shared" si="37"/>
        <v>1E-3</v>
      </c>
      <c r="N243">
        <f t="shared" si="38"/>
        <v>-18.833333333333332</v>
      </c>
      <c r="P243" s="13"/>
      <c r="Q243" s="13"/>
    </row>
    <row r="244" spans="1:17">
      <c r="A244" s="72">
        <f t="shared" si="31"/>
        <v>234</v>
      </c>
      <c r="G244" s="58">
        <f t="shared" si="32"/>
        <v>0</v>
      </c>
      <c r="H244" s="58">
        <f t="shared" si="33"/>
        <v>0</v>
      </c>
      <c r="I244" s="58">
        <f t="shared" si="34"/>
        <v>0</v>
      </c>
      <c r="J244" s="62">
        <f t="shared" si="35"/>
        <v>0</v>
      </c>
      <c r="K244" s="63">
        <f t="shared" si="36"/>
        <v>115.08333333329938</v>
      </c>
      <c r="L244" s="64">
        <f t="shared" si="37"/>
        <v>1E-3</v>
      </c>
      <c r="N244">
        <f t="shared" si="38"/>
        <v>-18.833333333333332</v>
      </c>
      <c r="P244" s="13"/>
      <c r="Q244" s="13"/>
    </row>
    <row r="245" spans="1:17">
      <c r="A245" s="72">
        <f t="shared" si="31"/>
        <v>235</v>
      </c>
      <c r="G245" s="58">
        <f t="shared" si="32"/>
        <v>0</v>
      </c>
      <c r="H245" s="58">
        <f t="shared" si="33"/>
        <v>0</v>
      </c>
      <c r="I245" s="58">
        <f t="shared" si="34"/>
        <v>0</v>
      </c>
      <c r="J245" s="62">
        <f t="shared" si="35"/>
        <v>0</v>
      </c>
      <c r="K245" s="63">
        <f t="shared" si="36"/>
        <v>115.08333333329938</v>
      </c>
      <c r="L245" s="64">
        <f t="shared" si="37"/>
        <v>1E-3</v>
      </c>
      <c r="N245">
        <f t="shared" si="38"/>
        <v>-18.833333333333332</v>
      </c>
      <c r="P245" s="13"/>
      <c r="Q245" s="13"/>
    </row>
    <row r="246" spans="1:17">
      <c r="A246" s="72">
        <f t="shared" si="31"/>
        <v>236</v>
      </c>
      <c r="G246" s="58">
        <f t="shared" si="32"/>
        <v>0</v>
      </c>
      <c r="H246" s="58">
        <f t="shared" si="33"/>
        <v>0</v>
      </c>
      <c r="I246" s="58">
        <f t="shared" si="34"/>
        <v>0</v>
      </c>
      <c r="J246" s="62">
        <f t="shared" si="35"/>
        <v>0</v>
      </c>
      <c r="K246" s="63">
        <f t="shared" si="36"/>
        <v>115.08333333329938</v>
      </c>
      <c r="L246" s="64">
        <f t="shared" si="37"/>
        <v>1E-3</v>
      </c>
      <c r="N246">
        <f t="shared" si="38"/>
        <v>-18.833333333333332</v>
      </c>
      <c r="P246" s="13"/>
      <c r="Q246" s="13"/>
    </row>
    <row r="247" spans="1:17">
      <c r="A247" s="72">
        <f t="shared" si="31"/>
        <v>237</v>
      </c>
      <c r="G247" s="58">
        <f t="shared" si="32"/>
        <v>0</v>
      </c>
      <c r="H247" s="58">
        <f t="shared" si="33"/>
        <v>0</v>
      </c>
      <c r="I247" s="58">
        <f t="shared" si="34"/>
        <v>0</v>
      </c>
      <c r="J247" s="62">
        <f t="shared" si="35"/>
        <v>0</v>
      </c>
      <c r="K247" s="63">
        <f t="shared" si="36"/>
        <v>115.08333333329938</v>
      </c>
      <c r="L247" s="64">
        <f t="shared" si="37"/>
        <v>1E-3</v>
      </c>
      <c r="N247">
        <f t="shared" si="38"/>
        <v>-18.833333333333332</v>
      </c>
      <c r="P247" s="13"/>
      <c r="Q247" s="13"/>
    </row>
    <row r="248" spans="1:17">
      <c r="A248" s="72">
        <f t="shared" si="31"/>
        <v>238</v>
      </c>
      <c r="G248" s="58">
        <f t="shared" si="32"/>
        <v>0</v>
      </c>
      <c r="H248" s="58">
        <f t="shared" si="33"/>
        <v>0</v>
      </c>
      <c r="I248" s="58">
        <f t="shared" si="34"/>
        <v>0</v>
      </c>
      <c r="J248" s="62">
        <f t="shared" si="35"/>
        <v>0</v>
      </c>
      <c r="K248" s="63">
        <f t="shared" si="36"/>
        <v>115.08333333329938</v>
      </c>
      <c r="L248" s="64">
        <f t="shared" si="37"/>
        <v>1E-3</v>
      </c>
      <c r="N248">
        <f t="shared" si="38"/>
        <v>-18.833333333333332</v>
      </c>
      <c r="P248" s="13"/>
      <c r="Q248" s="13"/>
    </row>
    <row r="249" spans="1:17">
      <c r="A249" s="72">
        <f t="shared" si="31"/>
        <v>239</v>
      </c>
      <c r="G249" s="58">
        <f t="shared" si="32"/>
        <v>0</v>
      </c>
      <c r="H249" s="58">
        <f t="shared" si="33"/>
        <v>0</v>
      </c>
      <c r="I249" s="58">
        <f t="shared" si="34"/>
        <v>0</v>
      </c>
      <c r="J249" s="62">
        <f t="shared" si="35"/>
        <v>0</v>
      </c>
      <c r="K249" s="63">
        <f t="shared" si="36"/>
        <v>115.08333333329938</v>
      </c>
      <c r="L249" s="64">
        <f t="shared" si="37"/>
        <v>1E-3</v>
      </c>
      <c r="N249">
        <f t="shared" si="38"/>
        <v>-18.833333333333332</v>
      </c>
      <c r="P249" s="13"/>
      <c r="Q249" s="13"/>
    </row>
    <row r="250" spans="1:17">
      <c r="A250" s="72">
        <f t="shared" si="31"/>
        <v>240</v>
      </c>
      <c r="G250" s="58">
        <f t="shared" si="32"/>
        <v>0</v>
      </c>
      <c r="H250" s="58">
        <f t="shared" si="33"/>
        <v>0</v>
      </c>
      <c r="I250" s="58">
        <f t="shared" si="34"/>
        <v>0</v>
      </c>
      <c r="J250" s="62">
        <f t="shared" si="35"/>
        <v>0</v>
      </c>
      <c r="K250" s="63">
        <f t="shared" si="36"/>
        <v>115.08333333329938</v>
      </c>
      <c r="L250" s="64">
        <f t="shared" si="37"/>
        <v>1E-3</v>
      </c>
      <c r="N250">
        <f t="shared" si="38"/>
        <v>-18.833333333333332</v>
      </c>
      <c r="P250" s="13"/>
      <c r="Q250" s="13"/>
    </row>
    <row r="251" spans="1:17">
      <c r="A251" s="72">
        <f t="shared" si="31"/>
        <v>241</v>
      </c>
      <c r="G251" s="58">
        <f t="shared" si="32"/>
        <v>0</v>
      </c>
      <c r="H251" s="58">
        <f t="shared" si="33"/>
        <v>0</v>
      </c>
      <c r="I251" s="58">
        <f t="shared" si="34"/>
        <v>0</v>
      </c>
      <c r="J251" s="62">
        <f t="shared" si="35"/>
        <v>0</v>
      </c>
      <c r="K251" s="63">
        <f t="shared" si="36"/>
        <v>115.08333333329938</v>
      </c>
      <c r="L251" s="64">
        <f t="shared" si="37"/>
        <v>1E-3</v>
      </c>
      <c r="N251">
        <f t="shared" si="38"/>
        <v>-18.833333333333332</v>
      </c>
      <c r="P251" s="13"/>
      <c r="Q251" s="13"/>
    </row>
    <row r="252" spans="1:17">
      <c r="A252" s="72">
        <f t="shared" si="31"/>
        <v>242</v>
      </c>
      <c r="G252" s="58">
        <f t="shared" si="32"/>
        <v>0</v>
      </c>
      <c r="H252" s="58">
        <f t="shared" si="33"/>
        <v>0</v>
      </c>
      <c r="I252" s="58">
        <f t="shared" si="34"/>
        <v>0</v>
      </c>
      <c r="J252" s="62">
        <f t="shared" si="35"/>
        <v>0</v>
      </c>
      <c r="K252" s="63">
        <f t="shared" si="36"/>
        <v>115.08333333329938</v>
      </c>
      <c r="L252" s="64">
        <f t="shared" si="37"/>
        <v>1E-3</v>
      </c>
      <c r="N252">
        <f t="shared" si="38"/>
        <v>-18.833333333333332</v>
      </c>
      <c r="P252" s="13"/>
      <c r="Q252" s="13"/>
    </row>
    <row r="253" spans="1:17">
      <c r="A253" s="72">
        <f t="shared" si="31"/>
        <v>243</v>
      </c>
      <c r="G253" s="58">
        <f t="shared" si="32"/>
        <v>0</v>
      </c>
      <c r="H253" s="58">
        <f t="shared" si="33"/>
        <v>0</v>
      </c>
      <c r="I253" s="58">
        <f t="shared" si="34"/>
        <v>0</v>
      </c>
      <c r="J253" s="62">
        <f t="shared" si="35"/>
        <v>0</v>
      </c>
      <c r="K253" s="63">
        <f t="shared" si="36"/>
        <v>115.08333333329938</v>
      </c>
      <c r="L253" s="64">
        <f t="shared" si="37"/>
        <v>1E-3</v>
      </c>
      <c r="N253">
        <f t="shared" si="38"/>
        <v>-18.833333333333332</v>
      </c>
      <c r="P253" s="13"/>
      <c r="Q253" s="13"/>
    </row>
    <row r="254" spans="1:17">
      <c r="A254" s="72">
        <f t="shared" si="31"/>
        <v>244</v>
      </c>
      <c r="G254" s="58">
        <f t="shared" si="32"/>
        <v>0</v>
      </c>
      <c r="H254" s="58">
        <f t="shared" si="33"/>
        <v>0</v>
      </c>
      <c r="I254" s="58">
        <f t="shared" si="34"/>
        <v>0</v>
      </c>
      <c r="J254" s="62">
        <f t="shared" si="35"/>
        <v>0</v>
      </c>
      <c r="K254" s="63">
        <f t="shared" si="36"/>
        <v>115.08333333329938</v>
      </c>
      <c r="L254" s="64">
        <f t="shared" si="37"/>
        <v>1E-3</v>
      </c>
      <c r="N254">
        <f t="shared" si="38"/>
        <v>-18.833333333333332</v>
      </c>
      <c r="P254" s="13"/>
      <c r="Q254" s="13"/>
    </row>
    <row r="255" spans="1:17">
      <c r="A255" s="72">
        <f t="shared" si="31"/>
        <v>245</v>
      </c>
      <c r="G255" s="58">
        <f t="shared" si="32"/>
        <v>0</v>
      </c>
      <c r="H255" s="58">
        <f t="shared" si="33"/>
        <v>0</v>
      </c>
      <c r="I255" s="58">
        <f t="shared" si="34"/>
        <v>0</v>
      </c>
      <c r="J255" s="62">
        <f t="shared" si="35"/>
        <v>0</v>
      </c>
      <c r="K255" s="63">
        <f t="shared" si="36"/>
        <v>115.08333333329938</v>
      </c>
      <c r="L255" s="64">
        <f t="shared" si="37"/>
        <v>1E-3</v>
      </c>
      <c r="N255">
        <f t="shared" si="38"/>
        <v>-18.833333333333332</v>
      </c>
      <c r="P255" s="13"/>
      <c r="Q255" s="13"/>
    </row>
    <row r="256" spans="1:17">
      <c r="A256" s="72">
        <f t="shared" si="31"/>
        <v>246</v>
      </c>
      <c r="G256" s="58">
        <f t="shared" si="32"/>
        <v>0</v>
      </c>
      <c r="H256" s="58">
        <f t="shared" si="33"/>
        <v>0</v>
      </c>
      <c r="I256" s="58">
        <f t="shared" si="34"/>
        <v>0</v>
      </c>
      <c r="J256" s="62">
        <f t="shared" si="35"/>
        <v>0</v>
      </c>
      <c r="K256" s="63">
        <f t="shared" si="36"/>
        <v>115.08333333329938</v>
      </c>
      <c r="L256" s="64">
        <f t="shared" si="37"/>
        <v>1E-3</v>
      </c>
      <c r="N256">
        <f t="shared" si="38"/>
        <v>-18.833333333333332</v>
      </c>
      <c r="P256" s="13"/>
      <c r="Q256" s="13"/>
    </row>
    <row r="257" spans="1:17">
      <c r="A257" s="72">
        <f t="shared" si="31"/>
        <v>247</v>
      </c>
      <c r="G257" s="58">
        <f t="shared" si="32"/>
        <v>0</v>
      </c>
      <c r="H257" s="58">
        <f t="shared" si="33"/>
        <v>0</v>
      </c>
      <c r="I257" s="58">
        <f t="shared" si="34"/>
        <v>0</v>
      </c>
      <c r="J257" s="62">
        <f t="shared" si="35"/>
        <v>0</v>
      </c>
      <c r="K257" s="63">
        <f t="shared" si="36"/>
        <v>115.08333333329938</v>
      </c>
      <c r="L257" s="64">
        <f t="shared" si="37"/>
        <v>1E-3</v>
      </c>
      <c r="N257">
        <f t="shared" si="38"/>
        <v>-18.833333333333332</v>
      </c>
      <c r="P257" s="13"/>
      <c r="Q257" s="13"/>
    </row>
    <row r="258" spans="1:17">
      <c r="A258" s="72">
        <f t="shared" si="31"/>
        <v>248</v>
      </c>
      <c r="G258" s="58">
        <f t="shared" si="32"/>
        <v>0</v>
      </c>
      <c r="H258" s="58">
        <f t="shared" si="33"/>
        <v>0</v>
      </c>
      <c r="I258" s="58">
        <f t="shared" si="34"/>
        <v>0</v>
      </c>
      <c r="J258" s="62">
        <f t="shared" si="35"/>
        <v>0</v>
      </c>
      <c r="K258" s="63">
        <f t="shared" si="36"/>
        <v>115.08333333329938</v>
      </c>
      <c r="L258" s="64">
        <f t="shared" si="37"/>
        <v>1E-3</v>
      </c>
      <c r="N258">
        <f t="shared" si="38"/>
        <v>-18.833333333333332</v>
      </c>
      <c r="P258" s="13"/>
      <c r="Q258" s="13"/>
    </row>
    <row r="259" spans="1:17">
      <c r="A259" s="72">
        <f t="shared" si="31"/>
        <v>249</v>
      </c>
      <c r="G259" s="58">
        <f t="shared" si="32"/>
        <v>0</v>
      </c>
      <c r="H259" s="58">
        <f t="shared" si="33"/>
        <v>0</v>
      </c>
      <c r="I259" s="58">
        <f t="shared" si="34"/>
        <v>0</v>
      </c>
      <c r="J259" s="62">
        <f t="shared" si="35"/>
        <v>0</v>
      </c>
      <c r="K259" s="63">
        <f t="shared" si="36"/>
        <v>115.08333333329938</v>
      </c>
      <c r="L259" s="64">
        <f t="shared" si="37"/>
        <v>1E-3</v>
      </c>
      <c r="N259">
        <f t="shared" si="38"/>
        <v>-18.833333333333332</v>
      </c>
      <c r="P259" s="13"/>
      <c r="Q259" s="13"/>
    </row>
    <row r="260" spans="1:17">
      <c r="A260" s="72">
        <f t="shared" si="31"/>
        <v>250</v>
      </c>
      <c r="G260" s="58">
        <f t="shared" si="32"/>
        <v>0</v>
      </c>
      <c r="H260" s="58">
        <f t="shared" si="33"/>
        <v>0</v>
      </c>
      <c r="I260" s="58">
        <f t="shared" si="34"/>
        <v>0</v>
      </c>
      <c r="J260" s="62">
        <f t="shared" si="35"/>
        <v>0</v>
      </c>
      <c r="K260" s="63">
        <f t="shared" si="36"/>
        <v>115.08333333329938</v>
      </c>
      <c r="L260" s="64">
        <f t="shared" si="37"/>
        <v>1E-3</v>
      </c>
      <c r="N260">
        <f t="shared" si="38"/>
        <v>-18.833333333333332</v>
      </c>
      <c r="P260" s="13"/>
      <c r="Q260" s="13"/>
    </row>
    <row r="261" spans="1:17">
      <c r="A261" s="72">
        <f t="shared" si="31"/>
        <v>251</v>
      </c>
      <c r="G261" s="58">
        <f t="shared" si="32"/>
        <v>0</v>
      </c>
      <c r="H261" s="58">
        <f t="shared" si="33"/>
        <v>0</v>
      </c>
      <c r="I261" s="58">
        <f t="shared" si="34"/>
        <v>0</v>
      </c>
      <c r="J261" s="62">
        <f t="shared" si="35"/>
        <v>0</v>
      </c>
      <c r="K261" s="63">
        <f t="shared" si="36"/>
        <v>115.08333333329938</v>
      </c>
      <c r="L261" s="64">
        <f t="shared" si="37"/>
        <v>1E-3</v>
      </c>
      <c r="N261">
        <f t="shared" si="38"/>
        <v>-18.833333333333332</v>
      </c>
      <c r="P261" s="13"/>
      <c r="Q261" s="13"/>
    </row>
    <row r="262" spans="1:17">
      <c r="A262" s="72">
        <f t="shared" si="31"/>
        <v>252</v>
      </c>
      <c r="G262" s="58">
        <f t="shared" si="32"/>
        <v>0</v>
      </c>
      <c r="H262" s="58">
        <f t="shared" si="33"/>
        <v>0</v>
      </c>
      <c r="I262" s="58">
        <f t="shared" si="34"/>
        <v>0</v>
      </c>
      <c r="J262" s="62">
        <f t="shared" si="35"/>
        <v>0</v>
      </c>
      <c r="K262" s="63">
        <f t="shared" si="36"/>
        <v>115.08333333329938</v>
      </c>
      <c r="L262" s="64">
        <f t="shared" si="37"/>
        <v>1E-3</v>
      </c>
      <c r="N262">
        <f t="shared" si="38"/>
        <v>-18.833333333333332</v>
      </c>
      <c r="P262" s="13"/>
      <c r="Q262" s="13"/>
    </row>
    <row r="263" spans="1:17">
      <c r="A263" s="72">
        <f t="shared" si="31"/>
        <v>253</v>
      </c>
      <c r="G263" s="58">
        <f t="shared" si="32"/>
        <v>0</v>
      </c>
      <c r="H263" s="58">
        <f t="shared" si="33"/>
        <v>0</v>
      </c>
      <c r="I263" s="58">
        <f t="shared" si="34"/>
        <v>0</v>
      </c>
      <c r="J263" s="62">
        <f t="shared" si="35"/>
        <v>0</v>
      </c>
      <c r="K263" s="63">
        <f t="shared" si="36"/>
        <v>115.08333333329938</v>
      </c>
      <c r="L263" s="64">
        <f t="shared" si="37"/>
        <v>1E-3</v>
      </c>
      <c r="N263">
        <f t="shared" si="38"/>
        <v>-18.833333333333332</v>
      </c>
      <c r="P263" s="13"/>
      <c r="Q263" s="13"/>
    </row>
    <row r="264" spans="1:17">
      <c r="A264" s="72">
        <f t="shared" si="31"/>
        <v>254</v>
      </c>
      <c r="G264" s="58">
        <f t="shared" si="32"/>
        <v>0</v>
      </c>
      <c r="H264" s="58">
        <f t="shared" si="33"/>
        <v>0</v>
      </c>
      <c r="I264" s="58">
        <f t="shared" si="34"/>
        <v>0</v>
      </c>
      <c r="J264" s="62">
        <f t="shared" si="35"/>
        <v>0</v>
      </c>
      <c r="K264" s="63">
        <f t="shared" si="36"/>
        <v>115.08333333329938</v>
      </c>
      <c r="L264" s="64">
        <f t="shared" si="37"/>
        <v>1E-3</v>
      </c>
      <c r="N264">
        <f t="shared" si="38"/>
        <v>-18.833333333333332</v>
      </c>
      <c r="P264" s="13"/>
      <c r="Q264" s="13"/>
    </row>
    <row r="265" spans="1:17">
      <c r="A265" s="72">
        <f t="shared" si="31"/>
        <v>255</v>
      </c>
      <c r="G265" s="58">
        <f t="shared" si="32"/>
        <v>0</v>
      </c>
      <c r="H265" s="58">
        <f t="shared" si="33"/>
        <v>0</v>
      </c>
      <c r="I265" s="58">
        <f t="shared" si="34"/>
        <v>0</v>
      </c>
      <c r="J265" s="62">
        <f t="shared" si="35"/>
        <v>0</v>
      </c>
      <c r="K265" s="63">
        <f t="shared" si="36"/>
        <v>115.08333333329938</v>
      </c>
      <c r="L265" s="64">
        <f t="shared" si="37"/>
        <v>1E-3</v>
      </c>
      <c r="N265">
        <f t="shared" si="38"/>
        <v>-18.833333333333332</v>
      </c>
      <c r="P265" s="13"/>
      <c r="Q265" s="13"/>
    </row>
    <row r="266" spans="1:17">
      <c r="A266" s="72">
        <f t="shared" si="31"/>
        <v>256</v>
      </c>
      <c r="G266" s="58">
        <f t="shared" si="32"/>
        <v>0</v>
      </c>
      <c r="H266" s="58">
        <f t="shared" si="33"/>
        <v>0</v>
      </c>
      <c r="I266" s="58">
        <f t="shared" si="34"/>
        <v>0</v>
      </c>
      <c r="J266" s="62">
        <f t="shared" si="35"/>
        <v>0</v>
      </c>
      <c r="K266" s="63">
        <f t="shared" si="36"/>
        <v>115.08333333329938</v>
      </c>
      <c r="L266" s="64">
        <f t="shared" si="37"/>
        <v>1E-3</v>
      </c>
      <c r="N266">
        <f t="shared" si="38"/>
        <v>-18.833333333333332</v>
      </c>
      <c r="P266" s="13"/>
      <c r="Q266" s="13"/>
    </row>
    <row r="267" spans="1:17">
      <c r="A267" s="72">
        <f t="shared" si="31"/>
        <v>257</v>
      </c>
      <c r="G267" s="58">
        <f t="shared" si="32"/>
        <v>0</v>
      </c>
      <c r="H267" s="58">
        <f t="shared" si="33"/>
        <v>0</v>
      </c>
      <c r="I267" s="58">
        <f t="shared" si="34"/>
        <v>0</v>
      </c>
      <c r="J267" s="62">
        <f t="shared" si="35"/>
        <v>0</v>
      </c>
      <c r="K267" s="63">
        <f t="shared" si="36"/>
        <v>115.08333333329938</v>
      </c>
      <c r="L267" s="64">
        <f t="shared" si="37"/>
        <v>1E-3</v>
      </c>
      <c r="N267">
        <f t="shared" si="38"/>
        <v>-18.833333333333332</v>
      </c>
      <c r="P267" s="13"/>
      <c r="Q267" s="13"/>
    </row>
    <row r="268" spans="1:17">
      <c r="A268" s="72">
        <f t="shared" si="31"/>
        <v>258</v>
      </c>
      <c r="G268" s="58">
        <f t="shared" si="32"/>
        <v>0</v>
      </c>
      <c r="H268" s="58">
        <f t="shared" si="33"/>
        <v>0</v>
      </c>
      <c r="I268" s="58">
        <f t="shared" si="34"/>
        <v>0</v>
      </c>
      <c r="J268" s="62">
        <f t="shared" si="35"/>
        <v>0</v>
      </c>
      <c r="K268" s="63">
        <f t="shared" si="36"/>
        <v>115.08333333329938</v>
      </c>
      <c r="L268" s="64">
        <f t="shared" si="37"/>
        <v>1E-3</v>
      </c>
      <c r="N268">
        <f t="shared" si="38"/>
        <v>-18.833333333333332</v>
      </c>
      <c r="P268" s="13"/>
      <c r="Q268" s="13"/>
    </row>
    <row r="269" spans="1:17">
      <c r="A269" s="72">
        <f t="shared" ref="A269:A332" si="39">A268+1</f>
        <v>259</v>
      </c>
      <c r="G269" s="58">
        <f t="shared" si="32"/>
        <v>0</v>
      </c>
      <c r="H269" s="58">
        <f t="shared" si="33"/>
        <v>0</v>
      </c>
      <c r="I269" s="58">
        <f t="shared" si="34"/>
        <v>0</v>
      </c>
      <c r="J269" s="62">
        <f t="shared" si="35"/>
        <v>0</v>
      </c>
      <c r="K269" s="63">
        <f t="shared" si="36"/>
        <v>115.08333333329938</v>
      </c>
      <c r="L269" s="64">
        <f t="shared" si="37"/>
        <v>1E-3</v>
      </c>
      <c r="N269">
        <f t="shared" si="38"/>
        <v>-18.833333333333332</v>
      </c>
      <c r="P269" s="13"/>
      <c r="Q269" s="13"/>
    </row>
    <row r="270" spans="1:17">
      <c r="A270" s="72">
        <f t="shared" si="39"/>
        <v>260</v>
      </c>
      <c r="G270" s="58">
        <f t="shared" si="32"/>
        <v>0</v>
      </c>
      <c r="H270" s="58">
        <f t="shared" si="33"/>
        <v>0</v>
      </c>
      <c r="I270" s="58">
        <f t="shared" si="34"/>
        <v>0</v>
      </c>
      <c r="J270" s="62">
        <f t="shared" si="35"/>
        <v>0</v>
      </c>
      <c r="K270" s="63">
        <f t="shared" si="36"/>
        <v>115.08333333329938</v>
      </c>
      <c r="L270" s="64">
        <f t="shared" si="37"/>
        <v>1E-3</v>
      </c>
      <c r="N270">
        <f t="shared" si="38"/>
        <v>-18.833333333333332</v>
      </c>
      <c r="P270" s="13"/>
      <c r="Q270" s="13"/>
    </row>
    <row r="271" spans="1:17">
      <c r="A271" s="72">
        <f t="shared" si="39"/>
        <v>261</v>
      </c>
      <c r="G271" s="58">
        <f t="shared" si="32"/>
        <v>0</v>
      </c>
      <c r="H271" s="58">
        <f t="shared" si="33"/>
        <v>0</v>
      </c>
      <c r="I271" s="58">
        <f t="shared" si="34"/>
        <v>0</v>
      </c>
      <c r="J271" s="62">
        <f t="shared" si="35"/>
        <v>0</v>
      </c>
      <c r="K271" s="63">
        <f t="shared" si="36"/>
        <v>115.08333333329938</v>
      </c>
      <c r="L271" s="64">
        <f t="shared" si="37"/>
        <v>1E-3</v>
      </c>
      <c r="N271">
        <f t="shared" si="38"/>
        <v>-18.833333333333332</v>
      </c>
      <c r="P271" s="13"/>
      <c r="Q271" s="13"/>
    </row>
    <row r="272" spans="1:17">
      <c r="A272" s="72">
        <f t="shared" si="39"/>
        <v>262</v>
      </c>
      <c r="G272" s="58">
        <f t="shared" si="32"/>
        <v>0</v>
      </c>
      <c r="H272" s="58">
        <f t="shared" si="33"/>
        <v>0</v>
      </c>
      <c r="I272" s="58">
        <f t="shared" si="34"/>
        <v>0</v>
      </c>
      <c r="J272" s="62">
        <f t="shared" si="35"/>
        <v>0</v>
      </c>
      <c r="K272" s="63">
        <f t="shared" si="36"/>
        <v>115.08333333329938</v>
      </c>
      <c r="L272" s="64">
        <f t="shared" si="37"/>
        <v>1E-3</v>
      </c>
      <c r="N272">
        <f t="shared" si="38"/>
        <v>-18.833333333333332</v>
      </c>
      <c r="P272" s="13"/>
      <c r="Q272" s="13"/>
    </row>
    <row r="273" spans="1:17">
      <c r="A273" s="72">
        <f t="shared" si="39"/>
        <v>263</v>
      </c>
      <c r="G273" s="58">
        <f t="shared" si="32"/>
        <v>0</v>
      </c>
      <c r="H273" s="58">
        <f t="shared" si="33"/>
        <v>0</v>
      </c>
      <c r="I273" s="58">
        <f t="shared" si="34"/>
        <v>0</v>
      </c>
      <c r="J273" s="62">
        <f t="shared" si="35"/>
        <v>0</v>
      </c>
      <c r="K273" s="63">
        <f t="shared" si="36"/>
        <v>115.08333333329938</v>
      </c>
      <c r="L273" s="64">
        <f t="shared" si="37"/>
        <v>1E-3</v>
      </c>
      <c r="N273">
        <f t="shared" si="38"/>
        <v>-18.833333333333332</v>
      </c>
      <c r="P273" s="13"/>
      <c r="Q273" s="13"/>
    </row>
    <row r="274" spans="1:17">
      <c r="A274" s="72">
        <f t="shared" si="39"/>
        <v>264</v>
      </c>
      <c r="G274" s="58">
        <f t="shared" si="32"/>
        <v>0</v>
      </c>
      <c r="H274" s="58">
        <f t="shared" si="33"/>
        <v>0</v>
      </c>
      <c r="I274" s="58">
        <f t="shared" si="34"/>
        <v>0</v>
      </c>
      <c r="J274" s="62">
        <f t="shared" si="35"/>
        <v>0</v>
      </c>
      <c r="K274" s="63">
        <f t="shared" si="36"/>
        <v>115.08333333329938</v>
      </c>
      <c r="L274" s="64">
        <f t="shared" si="37"/>
        <v>1E-3</v>
      </c>
      <c r="N274">
        <f t="shared" si="38"/>
        <v>-18.833333333333332</v>
      </c>
      <c r="P274" s="13"/>
      <c r="Q274" s="13"/>
    </row>
    <row r="275" spans="1:17">
      <c r="A275" s="72">
        <f t="shared" si="39"/>
        <v>265</v>
      </c>
      <c r="G275" s="58">
        <f t="shared" si="32"/>
        <v>0</v>
      </c>
      <c r="H275" s="58">
        <f t="shared" si="33"/>
        <v>0</v>
      </c>
      <c r="I275" s="58">
        <f t="shared" si="34"/>
        <v>0</v>
      </c>
      <c r="J275" s="62">
        <f t="shared" si="35"/>
        <v>0</v>
      </c>
      <c r="K275" s="63">
        <f t="shared" si="36"/>
        <v>115.08333333329938</v>
      </c>
      <c r="L275" s="64">
        <f t="shared" si="37"/>
        <v>1E-3</v>
      </c>
      <c r="N275">
        <f t="shared" si="38"/>
        <v>-18.833333333333332</v>
      </c>
      <c r="P275" s="13"/>
      <c r="Q275" s="13"/>
    </row>
    <row r="276" spans="1:17">
      <c r="A276" s="72">
        <f t="shared" si="39"/>
        <v>266</v>
      </c>
      <c r="G276" s="58">
        <f t="shared" si="32"/>
        <v>0</v>
      </c>
      <c r="H276" s="58">
        <f t="shared" si="33"/>
        <v>0</v>
      </c>
      <c r="I276" s="58">
        <f t="shared" si="34"/>
        <v>0</v>
      </c>
      <c r="J276" s="62">
        <f t="shared" si="35"/>
        <v>0</v>
      </c>
      <c r="K276" s="63">
        <f t="shared" si="36"/>
        <v>115.08333333329938</v>
      </c>
      <c r="L276" s="64">
        <f t="shared" si="37"/>
        <v>1E-3</v>
      </c>
      <c r="N276">
        <f t="shared" si="38"/>
        <v>-18.833333333333332</v>
      </c>
      <c r="P276" s="13"/>
      <c r="Q276" s="13"/>
    </row>
    <row r="277" spans="1:17">
      <c r="A277" s="72">
        <f t="shared" si="39"/>
        <v>267</v>
      </c>
      <c r="G277" s="58">
        <f t="shared" ref="G277:G340" si="40">INT(B277/X$26)*X$25+MOD(B277,X$28)*X$27</f>
        <v>0</v>
      </c>
      <c r="H277" s="58">
        <f t="shared" ref="H277:H340" si="41">INT(C277/Y$26)*Y$25+MOD(C277,Y$28)*Y$27</f>
        <v>0</v>
      </c>
      <c r="I277" s="58">
        <f t="shared" ref="I277:I340" si="42">INT(D277/Z$26)*Z$25+MOD(D277,Z$28)*Z$27</f>
        <v>0</v>
      </c>
      <c r="J277" s="62">
        <f t="shared" ref="J277:J340" si="43">SUM(G277:I277)</f>
        <v>0</v>
      </c>
      <c r="K277" s="63">
        <f t="shared" ref="K277:K340" si="44">IF(ISNUMBER(E277),J277-$J$11+$K$9/86400,MAX($J$11:$J$2003)-$J$11)</f>
        <v>115.08333333329938</v>
      </c>
      <c r="L277" s="64">
        <f t="shared" ref="L277:L340" si="45">IF(ISBLANK(E277),0.001,IF(N277&gt;0.001,N277,0.001))</f>
        <v>1E-3</v>
      </c>
      <c r="N277">
        <f t="shared" ref="N277:N340" si="46">(E277-$U$2)/$U$1</f>
        <v>-18.833333333333332</v>
      </c>
      <c r="P277" s="13"/>
      <c r="Q277" s="13"/>
    </row>
    <row r="278" spans="1:17">
      <c r="A278" s="72">
        <f t="shared" si="39"/>
        <v>268</v>
      </c>
      <c r="G278" s="58">
        <f t="shared" si="40"/>
        <v>0</v>
      </c>
      <c r="H278" s="58">
        <f t="shared" si="41"/>
        <v>0</v>
      </c>
      <c r="I278" s="58">
        <f t="shared" si="42"/>
        <v>0</v>
      </c>
      <c r="J278" s="62">
        <f t="shared" si="43"/>
        <v>0</v>
      </c>
      <c r="K278" s="63">
        <f t="shared" si="44"/>
        <v>115.08333333329938</v>
      </c>
      <c r="L278" s="64">
        <f t="shared" si="45"/>
        <v>1E-3</v>
      </c>
      <c r="N278">
        <f t="shared" si="46"/>
        <v>-18.833333333333332</v>
      </c>
      <c r="P278" s="13"/>
      <c r="Q278" s="13"/>
    </row>
    <row r="279" spans="1:17">
      <c r="A279" s="72">
        <f t="shared" si="39"/>
        <v>269</v>
      </c>
      <c r="G279" s="58">
        <f t="shared" si="40"/>
        <v>0</v>
      </c>
      <c r="H279" s="58">
        <f t="shared" si="41"/>
        <v>0</v>
      </c>
      <c r="I279" s="58">
        <f t="shared" si="42"/>
        <v>0</v>
      </c>
      <c r="J279" s="62">
        <f t="shared" si="43"/>
        <v>0</v>
      </c>
      <c r="K279" s="63">
        <f t="shared" si="44"/>
        <v>115.08333333329938</v>
      </c>
      <c r="L279" s="64">
        <f t="shared" si="45"/>
        <v>1E-3</v>
      </c>
      <c r="N279">
        <f t="shared" si="46"/>
        <v>-18.833333333333332</v>
      </c>
      <c r="P279" s="13"/>
      <c r="Q279" s="13"/>
    </row>
    <row r="280" spans="1:17">
      <c r="A280" s="72">
        <f t="shared" si="39"/>
        <v>270</v>
      </c>
      <c r="G280" s="58">
        <f t="shared" si="40"/>
        <v>0</v>
      </c>
      <c r="H280" s="58">
        <f t="shared" si="41"/>
        <v>0</v>
      </c>
      <c r="I280" s="58">
        <f t="shared" si="42"/>
        <v>0</v>
      </c>
      <c r="J280" s="62">
        <f t="shared" si="43"/>
        <v>0</v>
      </c>
      <c r="K280" s="63">
        <f t="shared" si="44"/>
        <v>115.08333333329938</v>
      </c>
      <c r="L280" s="64">
        <f t="shared" si="45"/>
        <v>1E-3</v>
      </c>
      <c r="N280">
        <f t="shared" si="46"/>
        <v>-18.833333333333332</v>
      </c>
      <c r="P280" s="13"/>
      <c r="Q280" s="13"/>
    </row>
    <row r="281" spans="1:17">
      <c r="A281" s="72">
        <f t="shared" si="39"/>
        <v>271</v>
      </c>
      <c r="G281" s="58">
        <f t="shared" si="40"/>
        <v>0</v>
      </c>
      <c r="H281" s="58">
        <f t="shared" si="41"/>
        <v>0</v>
      </c>
      <c r="I281" s="58">
        <f t="shared" si="42"/>
        <v>0</v>
      </c>
      <c r="J281" s="62">
        <f t="shared" si="43"/>
        <v>0</v>
      </c>
      <c r="K281" s="63">
        <f t="shared" si="44"/>
        <v>115.08333333329938</v>
      </c>
      <c r="L281" s="64">
        <f t="shared" si="45"/>
        <v>1E-3</v>
      </c>
      <c r="N281">
        <f t="shared" si="46"/>
        <v>-18.833333333333332</v>
      </c>
      <c r="P281" s="13"/>
      <c r="Q281" s="13"/>
    </row>
    <row r="282" spans="1:17">
      <c r="A282" s="72">
        <f t="shared" si="39"/>
        <v>272</v>
      </c>
      <c r="G282" s="58">
        <f t="shared" si="40"/>
        <v>0</v>
      </c>
      <c r="H282" s="58">
        <f t="shared" si="41"/>
        <v>0</v>
      </c>
      <c r="I282" s="58">
        <f t="shared" si="42"/>
        <v>0</v>
      </c>
      <c r="J282" s="62">
        <f t="shared" si="43"/>
        <v>0</v>
      </c>
      <c r="K282" s="63">
        <f t="shared" si="44"/>
        <v>115.08333333329938</v>
      </c>
      <c r="L282" s="64">
        <f t="shared" si="45"/>
        <v>1E-3</v>
      </c>
      <c r="N282">
        <f t="shared" si="46"/>
        <v>-18.833333333333332</v>
      </c>
      <c r="P282" s="13"/>
      <c r="Q282" s="13"/>
    </row>
    <row r="283" spans="1:17">
      <c r="A283" s="72">
        <f t="shared" si="39"/>
        <v>273</v>
      </c>
      <c r="G283" s="58">
        <f t="shared" si="40"/>
        <v>0</v>
      </c>
      <c r="H283" s="58">
        <f t="shared" si="41"/>
        <v>0</v>
      </c>
      <c r="I283" s="58">
        <f t="shared" si="42"/>
        <v>0</v>
      </c>
      <c r="J283" s="62">
        <f t="shared" si="43"/>
        <v>0</v>
      </c>
      <c r="K283" s="63">
        <f t="shared" si="44"/>
        <v>115.08333333329938</v>
      </c>
      <c r="L283" s="64">
        <f t="shared" si="45"/>
        <v>1E-3</v>
      </c>
      <c r="N283">
        <f t="shared" si="46"/>
        <v>-18.833333333333332</v>
      </c>
      <c r="P283" s="13"/>
      <c r="Q283" s="13"/>
    </row>
    <row r="284" spans="1:17">
      <c r="A284" s="72">
        <f t="shared" si="39"/>
        <v>274</v>
      </c>
      <c r="G284" s="58">
        <f t="shared" si="40"/>
        <v>0</v>
      </c>
      <c r="H284" s="58">
        <f t="shared" si="41"/>
        <v>0</v>
      </c>
      <c r="I284" s="58">
        <f t="shared" si="42"/>
        <v>0</v>
      </c>
      <c r="J284" s="62">
        <f t="shared" si="43"/>
        <v>0</v>
      </c>
      <c r="K284" s="63">
        <f t="shared" si="44"/>
        <v>115.08333333329938</v>
      </c>
      <c r="L284" s="64">
        <f t="shared" si="45"/>
        <v>1E-3</v>
      </c>
      <c r="N284">
        <f t="shared" si="46"/>
        <v>-18.833333333333332</v>
      </c>
      <c r="P284" s="13"/>
      <c r="Q284" s="13"/>
    </row>
    <row r="285" spans="1:17">
      <c r="A285" s="72">
        <f t="shared" si="39"/>
        <v>275</v>
      </c>
      <c r="G285" s="58">
        <f t="shared" si="40"/>
        <v>0</v>
      </c>
      <c r="H285" s="58">
        <f t="shared" si="41"/>
        <v>0</v>
      </c>
      <c r="I285" s="58">
        <f t="shared" si="42"/>
        <v>0</v>
      </c>
      <c r="J285" s="62">
        <f t="shared" si="43"/>
        <v>0</v>
      </c>
      <c r="K285" s="63">
        <f t="shared" si="44"/>
        <v>115.08333333329938</v>
      </c>
      <c r="L285" s="64">
        <f t="shared" si="45"/>
        <v>1E-3</v>
      </c>
      <c r="N285">
        <f t="shared" si="46"/>
        <v>-18.833333333333332</v>
      </c>
      <c r="P285" s="13"/>
      <c r="Q285" s="13"/>
    </row>
    <row r="286" spans="1:17">
      <c r="A286" s="72">
        <f t="shared" si="39"/>
        <v>276</v>
      </c>
      <c r="G286" s="58">
        <f t="shared" si="40"/>
        <v>0</v>
      </c>
      <c r="H286" s="58">
        <f t="shared" si="41"/>
        <v>0</v>
      </c>
      <c r="I286" s="58">
        <f t="shared" si="42"/>
        <v>0</v>
      </c>
      <c r="J286" s="62">
        <f t="shared" si="43"/>
        <v>0</v>
      </c>
      <c r="K286" s="63">
        <f t="shared" si="44"/>
        <v>115.08333333329938</v>
      </c>
      <c r="L286" s="64">
        <f t="shared" si="45"/>
        <v>1E-3</v>
      </c>
      <c r="N286">
        <f t="shared" si="46"/>
        <v>-18.833333333333332</v>
      </c>
      <c r="P286" s="13"/>
      <c r="Q286" s="13"/>
    </row>
    <row r="287" spans="1:17">
      <c r="A287" s="72">
        <f t="shared" si="39"/>
        <v>277</v>
      </c>
      <c r="G287" s="58">
        <f t="shared" si="40"/>
        <v>0</v>
      </c>
      <c r="H287" s="58">
        <f t="shared" si="41"/>
        <v>0</v>
      </c>
      <c r="I287" s="58">
        <f t="shared" si="42"/>
        <v>0</v>
      </c>
      <c r="J287" s="62">
        <f t="shared" si="43"/>
        <v>0</v>
      </c>
      <c r="K287" s="63">
        <f t="shared" si="44"/>
        <v>115.08333333329938</v>
      </c>
      <c r="L287" s="64">
        <f t="shared" si="45"/>
        <v>1E-3</v>
      </c>
      <c r="N287">
        <f t="shared" si="46"/>
        <v>-18.833333333333332</v>
      </c>
      <c r="P287" s="13"/>
      <c r="Q287" s="13"/>
    </row>
    <row r="288" spans="1:17">
      <c r="A288" s="72">
        <f t="shared" si="39"/>
        <v>278</v>
      </c>
      <c r="G288" s="58">
        <f t="shared" si="40"/>
        <v>0</v>
      </c>
      <c r="H288" s="58">
        <f t="shared" si="41"/>
        <v>0</v>
      </c>
      <c r="I288" s="58">
        <f t="shared" si="42"/>
        <v>0</v>
      </c>
      <c r="J288" s="62">
        <f t="shared" si="43"/>
        <v>0</v>
      </c>
      <c r="K288" s="63">
        <f t="shared" si="44"/>
        <v>115.08333333329938</v>
      </c>
      <c r="L288" s="64">
        <f t="shared" si="45"/>
        <v>1E-3</v>
      </c>
      <c r="N288">
        <f t="shared" si="46"/>
        <v>-18.833333333333332</v>
      </c>
      <c r="P288" s="13"/>
      <c r="Q288" s="13"/>
    </row>
    <row r="289" spans="1:17">
      <c r="A289" s="72">
        <f t="shared" si="39"/>
        <v>279</v>
      </c>
      <c r="G289" s="58">
        <f t="shared" si="40"/>
        <v>0</v>
      </c>
      <c r="H289" s="58">
        <f t="shared" si="41"/>
        <v>0</v>
      </c>
      <c r="I289" s="58">
        <f t="shared" si="42"/>
        <v>0</v>
      </c>
      <c r="J289" s="62">
        <f t="shared" si="43"/>
        <v>0</v>
      </c>
      <c r="K289" s="63">
        <f t="shared" si="44"/>
        <v>115.08333333329938</v>
      </c>
      <c r="L289" s="64">
        <f t="shared" si="45"/>
        <v>1E-3</v>
      </c>
      <c r="N289">
        <f t="shared" si="46"/>
        <v>-18.833333333333332</v>
      </c>
      <c r="P289" s="13"/>
      <c r="Q289" s="13"/>
    </row>
    <row r="290" spans="1:17">
      <c r="A290" s="72">
        <f t="shared" si="39"/>
        <v>280</v>
      </c>
      <c r="G290" s="58">
        <f t="shared" si="40"/>
        <v>0</v>
      </c>
      <c r="H290" s="58">
        <f t="shared" si="41"/>
        <v>0</v>
      </c>
      <c r="I290" s="58">
        <f t="shared" si="42"/>
        <v>0</v>
      </c>
      <c r="J290" s="62">
        <f t="shared" si="43"/>
        <v>0</v>
      </c>
      <c r="K290" s="63">
        <f t="shared" si="44"/>
        <v>115.08333333329938</v>
      </c>
      <c r="L290" s="64">
        <f t="shared" si="45"/>
        <v>1E-3</v>
      </c>
      <c r="N290">
        <f t="shared" si="46"/>
        <v>-18.833333333333332</v>
      </c>
      <c r="P290" s="13"/>
      <c r="Q290" s="13"/>
    </row>
    <row r="291" spans="1:17">
      <c r="A291" s="72">
        <f t="shared" si="39"/>
        <v>281</v>
      </c>
      <c r="G291" s="58">
        <f t="shared" si="40"/>
        <v>0</v>
      </c>
      <c r="H291" s="58">
        <f t="shared" si="41"/>
        <v>0</v>
      </c>
      <c r="I291" s="58">
        <f t="shared" si="42"/>
        <v>0</v>
      </c>
      <c r="J291" s="62">
        <f t="shared" si="43"/>
        <v>0</v>
      </c>
      <c r="K291" s="63">
        <f t="shared" si="44"/>
        <v>115.08333333329938</v>
      </c>
      <c r="L291" s="64">
        <f t="shared" si="45"/>
        <v>1E-3</v>
      </c>
      <c r="N291">
        <f t="shared" si="46"/>
        <v>-18.833333333333332</v>
      </c>
    </row>
    <row r="292" spans="1:17">
      <c r="A292" s="72">
        <f t="shared" si="39"/>
        <v>282</v>
      </c>
      <c r="G292" s="58">
        <f t="shared" si="40"/>
        <v>0</v>
      </c>
      <c r="H292" s="58">
        <f t="shared" si="41"/>
        <v>0</v>
      </c>
      <c r="I292" s="58">
        <f t="shared" si="42"/>
        <v>0</v>
      </c>
      <c r="J292" s="62">
        <f t="shared" si="43"/>
        <v>0</v>
      </c>
      <c r="K292" s="63">
        <f t="shared" si="44"/>
        <v>115.08333333329938</v>
      </c>
      <c r="L292" s="64">
        <f t="shared" si="45"/>
        <v>1E-3</v>
      </c>
      <c r="N292">
        <f t="shared" si="46"/>
        <v>-18.833333333333332</v>
      </c>
    </row>
    <row r="293" spans="1:17">
      <c r="A293" s="72">
        <f t="shared" si="39"/>
        <v>283</v>
      </c>
      <c r="G293" s="58">
        <f t="shared" si="40"/>
        <v>0</v>
      </c>
      <c r="H293" s="58">
        <f t="shared" si="41"/>
        <v>0</v>
      </c>
      <c r="I293" s="58">
        <f t="shared" si="42"/>
        <v>0</v>
      </c>
      <c r="J293" s="62">
        <f t="shared" si="43"/>
        <v>0</v>
      </c>
      <c r="K293" s="63">
        <f t="shared" si="44"/>
        <v>115.08333333329938</v>
      </c>
      <c r="L293" s="64">
        <f t="shared" si="45"/>
        <v>1E-3</v>
      </c>
      <c r="N293">
        <f t="shared" si="46"/>
        <v>-18.833333333333332</v>
      </c>
    </row>
    <row r="294" spans="1:17">
      <c r="A294" s="72">
        <f t="shared" si="39"/>
        <v>284</v>
      </c>
      <c r="G294" s="58">
        <f t="shared" si="40"/>
        <v>0</v>
      </c>
      <c r="H294" s="58">
        <f t="shared" si="41"/>
        <v>0</v>
      </c>
      <c r="I294" s="58">
        <f t="shared" si="42"/>
        <v>0</v>
      </c>
      <c r="J294" s="62">
        <f t="shared" si="43"/>
        <v>0</v>
      </c>
      <c r="K294" s="63">
        <f t="shared" si="44"/>
        <v>115.08333333329938</v>
      </c>
      <c r="L294" s="64">
        <f t="shared" si="45"/>
        <v>1E-3</v>
      </c>
      <c r="N294">
        <f t="shared" si="46"/>
        <v>-18.833333333333332</v>
      </c>
    </row>
    <row r="295" spans="1:17">
      <c r="A295" s="72">
        <f t="shared" si="39"/>
        <v>285</v>
      </c>
      <c r="G295" s="58">
        <f t="shared" si="40"/>
        <v>0</v>
      </c>
      <c r="H295" s="58">
        <f t="shared" si="41"/>
        <v>0</v>
      </c>
      <c r="I295" s="58">
        <f t="shared" si="42"/>
        <v>0</v>
      </c>
      <c r="J295" s="62">
        <f t="shared" si="43"/>
        <v>0</v>
      </c>
      <c r="K295" s="63">
        <f t="shared" si="44"/>
        <v>115.08333333329938</v>
      </c>
      <c r="L295" s="64">
        <f t="shared" si="45"/>
        <v>1E-3</v>
      </c>
      <c r="N295">
        <f t="shared" si="46"/>
        <v>-18.833333333333332</v>
      </c>
    </row>
    <row r="296" spans="1:17">
      <c r="A296" s="72">
        <f t="shared" si="39"/>
        <v>286</v>
      </c>
      <c r="G296" s="58">
        <f t="shared" si="40"/>
        <v>0</v>
      </c>
      <c r="H296" s="58">
        <f t="shared" si="41"/>
        <v>0</v>
      </c>
      <c r="I296" s="58">
        <f t="shared" si="42"/>
        <v>0</v>
      </c>
      <c r="J296" s="62">
        <f t="shared" si="43"/>
        <v>0</v>
      </c>
      <c r="K296" s="63">
        <f t="shared" si="44"/>
        <v>115.08333333329938</v>
      </c>
      <c r="L296" s="64">
        <f t="shared" si="45"/>
        <v>1E-3</v>
      </c>
      <c r="N296">
        <f t="shared" si="46"/>
        <v>-18.833333333333332</v>
      </c>
    </row>
    <row r="297" spans="1:17">
      <c r="A297" s="72">
        <f t="shared" si="39"/>
        <v>287</v>
      </c>
      <c r="G297" s="58">
        <f t="shared" si="40"/>
        <v>0</v>
      </c>
      <c r="H297" s="58">
        <f t="shared" si="41"/>
        <v>0</v>
      </c>
      <c r="I297" s="58">
        <f t="shared" si="42"/>
        <v>0</v>
      </c>
      <c r="J297" s="62">
        <f t="shared" si="43"/>
        <v>0</v>
      </c>
      <c r="K297" s="63">
        <f t="shared" si="44"/>
        <v>115.08333333329938</v>
      </c>
      <c r="L297" s="64">
        <f t="shared" si="45"/>
        <v>1E-3</v>
      </c>
      <c r="N297">
        <f t="shared" si="46"/>
        <v>-18.833333333333332</v>
      </c>
    </row>
    <row r="298" spans="1:17">
      <c r="A298" s="72">
        <f t="shared" si="39"/>
        <v>288</v>
      </c>
      <c r="G298" s="58">
        <f t="shared" si="40"/>
        <v>0</v>
      </c>
      <c r="H298" s="58">
        <f t="shared" si="41"/>
        <v>0</v>
      </c>
      <c r="I298" s="58">
        <f t="shared" si="42"/>
        <v>0</v>
      </c>
      <c r="J298" s="62">
        <f t="shared" si="43"/>
        <v>0</v>
      </c>
      <c r="K298" s="63">
        <f t="shared" si="44"/>
        <v>115.08333333329938</v>
      </c>
      <c r="L298" s="64">
        <f t="shared" si="45"/>
        <v>1E-3</v>
      </c>
      <c r="N298">
        <f t="shared" si="46"/>
        <v>-18.833333333333332</v>
      </c>
    </row>
    <row r="299" spans="1:17">
      <c r="A299" s="72">
        <f t="shared" si="39"/>
        <v>289</v>
      </c>
      <c r="G299" s="58">
        <f t="shared" si="40"/>
        <v>0</v>
      </c>
      <c r="H299" s="58">
        <f t="shared" si="41"/>
        <v>0</v>
      </c>
      <c r="I299" s="58">
        <f t="shared" si="42"/>
        <v>0</v>
      </c>
      <c r="J299" s="62">
        <f t="shared" si="43"/>
        <v>0</v>
      </c>
      <c r="K299" s="63">
        <f t="shared" si="44"/>
        <v>115.08333333329938</v>
      </c>
      <c r="L299" s="64">
        <f t="shared" si="45"/>
        <v>1E-3</v>
      </c>
      <c r="N299">
        <f t="shared" si="46"/>
        <v>-18.833333333333332</v>
      </c>
    </row>
    <row r="300" spans="1:17">
      <c r="A300" s="72">
        <f t="shared" si="39"/>
        <v>290</v>
      </c>
      <c r="G300" s="58">
        <f t="shared" si="40"/>
        <v>0</v>
      </c>
      <c r="H300" s="58">
        <f t="shared" si="41"/>
        <v>0</v>
      </c>
      <c r="I300" s="58">
        <f t="shared" si="42"/>
        <v>0</v>
      </c>
      <c r="J300" s="62">
        <f t="shared" si="43"/>
        <v>0</v>
      </c>
      <c r="K300" s="63">
        <f t="shared" si="44"/>
        <v>115.08333333329938</v>
      </c>
      <c r="L300" s="64">
        <f t="shared" si="45"/>
        <v>1E-3</v>
      </c>
      <c r="N300">
        <f t="shared" si="46"/>
        <v>-18.833333333333332</v>
      </c>
    </row>
    <row r="301" spans="1:17">
      <c r="A301" s="72">
        <f t="shared" si="39"/>
        <v>291</v>
      </c>
      <c r="G301" s="58">
        <f t="shared" si="40"/>
        <v>0</v>
      </c>
      <c r="H301" s="58">
        <f t="shared" si="41"/>
        <v>0</v>
      </c>
      <c r="I301" s="58">
        <f t="shared" si="42"/>
        <v>0</v>
      </c>
      <c r="J301" s="62">
        <f t="shared" si="43"/>
        <v>0</v>
      </c>
      <c r="K301" s="63">
        <f t="shared" si="44"/>
        <v>115.08333333329938</v>
      </c>
      <c r="L301" s="64">
        <f t="shared" si="45"/>
        <v>1E-3</v>
      </c>
      <c r="N301">
        <f t="shared" si="46"/>
        <v>-18.833333333333332</v>
      </c>
    </row>
    <row r="302" spans="1:17">
      <c r="A302" s="72">
        <f t="shared" si="39"/>
        <v>292</v>
      </c>
      <c r="G302" s="58">
        <f t="shared" si="40"/>
        <v>0</v>
      </c>
      <c r="H302" s="58">
        <f t="shared" si="41"/>
        <v>0</v>
      </c>
      <c r="I302" s="58">
        <f t="shared" si="42"/>
        <v>0</v>
      </c>
      <c r="J302" s="62">
        <f t="shared" si="43"/>
        <v>0</v>
      </c>
      <c r="K302" s="63">
        <f t="shared" si="44"/>
        <v>115.08333333329938</v>
      </c>
      <c r="L302" s="64">
        <f t="shared" si="45"/>
        <v>1E-3</v>
      </c>
      <c r="N302">
        <f t="shared" si="46"/>
        <v>-18.833333333333332</v>
      </c>
    </row>
    <row r="303" spans="1:17">
      <c r="A303" s="72">
        <f t="shared" si="39"/>
        <v>293</v>
      </c>
      <c r="G303" s="58">
        <f t="shared" si="40"/>
        <v>0</v>
      </c>
      <c r="H303" s="58">
        <f t="shared" si="41"/>
        <v>0</v>
      </c>
      <c r="I303" s="58">
        <f t="shared" si="42"/>
        <v>0</v>
      </c>
      <c r="J303" s="62">
        <f t="shared" si="43"/>
        <v>0</v>
      </c>
      <c r="K303" s="63">
        <f t="shared" si="44"/>
        <v>115.08333333329938</v>
      </c>
      <c r="L303" s="64">
        <f t="shared" si="45"/>
        <v>1E-3</v>
      </c>
      <c r="N303">
        <f t="shared" si="46"/>
        <v>-18.833333333333332</v>
      </c>
    </row>
    <row r="304" spans="1:17">
      <c r="A304" s="72">
        <f t="shared" si="39"/>
        <v>294</v>
      </c>
      <c r="G304" s="58">
        <f t="shared" si="40"/>
        <v>0</v>
      </c>
      <c r="H304" s="58">
        <f t="shared" si="41"/>
        <v>0</v>
      </c>
      <c r="I304" s="58">
        <f t="shared" si="42"/>
        <v>0</v>
      </c>
      <c r="J304" s="62">
        <f t="shared" si="43"/>
        <v>0</v>
      </c>
      <c r="K304" s="63">
        <f t="shared" si="44"/>
        <v>115.08333333329938</v>
      </c>
      <c r="L304" s="64">
        <f t="shared" si="45"/>
        <v>1E-3</v>
      </c>
      <c r="N304">
        <f t="shared" si="46"/>
        <v>-18.833333333333332</v>
      </c>
    </row>
    <row r="305" spans="1:14">
      <c r="A305" s="72">
        <f t="shared" si="39"/>
        <v>295</v>
      </c>
      <c r="G305" s="58">
        <f t="shared" si="40"/>
        <v>0</v>
      </c>
      <c r="H305" s="58">
        <f t="shared" si="41"/>
        <v>0</v>
      </c>
      <c r="I305" s="58">
        <f t="shared" si="42"/>
        <v>0</v>
      </c>
      <c r="J305" s="62">
        <f t="shared" si="43"/>
        <v>0</v>
      </c>
      <c r="K305" s="63">
        <f t="shared" si="44"/>
        <v>115.08333333329938</v>
      </c>
      <c r="L305" s="64">
        <f t="shared" si="45"/>
        <v>1E-3</v>
      </c>
      <c r="N305">
        <f t="shared" si="46"/>
        <v>-18.833333333333332</v>
      </c>
    </row>
    <row r="306" spans="1:14">
      <c r="A306" s="72">
        <f t="shared" si="39"/>
        <v>296</v>
      </c>
      <c r="G306" s="58">
        <f t="shared" si="40"/>
        <v>0</v>
      </c>
      <c r="H306" s="58">
        <f t="shared" si="41"/>
        <v>0</v>
      </c>
      <c r="I306" s="58">
        <f t="shared" si="42"/>
        <v>0</v>
      </c>
      <c r="J306" s="62">
        <f t="shared" si="43"/>
        <v>0</v>
      </c>
      <c r="K306" s="63">
        <f t="shared" si="44"/>
        <v>115.08333333329938</v>
      </c>
      <c r="L306" s="64">
        <f t="shared" si="45"/>
        <v>1E-3</v>
      </c>
      <c r="N306">
        <f t="shared" si="46"/>
        <v>-18.833333333333332</v>
      </c>
    </row>
    <row r="307" spans="1:14">
      <c r="A307" s="72">
        <f t="shared" si="39"/>
        <v>297</v>
      </c>
      <c r="G307" s="58">
        <f t="shared" si="40"/>
        <v>0</v>
      </c>
      <c r="H307" s="58">
        <f t="shared" si="41"/>
        <v>0</v>
      </c>
      <c r="I307" s="58">
        <f t="shared" si="42"/>
        <v>0</v>
      </c>
      <c r="J307" s="62">
        <f t="shared" si="43"/>
        <v>0</v>
      </c>
      <c r="K307" s="63">
        <f t="shared" si="44"/>
        <v>115.08333333329938</v>
      </c>
      <c r="L307" s="64">
        <f t="shared" si="45"/>
        <v>1E-3</v>
      </c>
      <c r="N307">
        <f t="shared" si="46"/>
        <v>-18.833333333333332</v>
      </c>
    </row>
    <row r="308" spans="1:14">
      <c r="A308" s="72">
        <f t="shared" si="39"/>
        <v>298</v>
      </c>
      <c r="G308" s="58">
        <f t="shared" si="40"/>
        <v>0</v>
      </c>
      <c r="H308" s="58">
        <f t="shared" si="41"/>
        <v>0</v>
      </c>
      <c r="I308" s="58">
        <f t="shared" si="42"/>
        <v>0</v>
      </c>
      <c r="J308" s="62">
        <f t="shared" si="43"/>
        <v>0</v>
      </c>
      <c r="K308" s="63">
        <f t="shared" si="44"/>
        <v>115.08333333329938</v>
      </c>
      <c r="L308" s="64">
        <f t="shared" si="45"/>
        <v>1E-3</v>
      </c>
      <c r="N308">
        <f t="shared" si="46"/>
        <v>-18.833333333333332</v>
      </c>
    </row>
    <row r="309" spans="1:14">
      <c r="A309" s="72">
        <f t="shared" si="39"/>
        <v>299</v>
      </c>
      <c r="G309" s="58">
        <f t="shared" si="40"/>
        <v>0</v>
      </c>
      <c r="H309" s="58">
        <f t="shared" si="41"/>
        <v>0</v>
      </c>
      <c r="I309" s="58">
        <f t="shared" si="42"/>
        <v>0</v>
      </c>
      <c r="J309" s="62">
        <f t="shared" si="43"/>
        <v>0</v>
      </c>
      <c r="K309" s="63">
        <f t="shared" si="44"/>
        <v>115.08333333329938</v>
      </c>
      <c r="L309" s="64">
        <f t="shared" si="45"/>
        <v>1E-3</v>
      </c>
      <c r="N309">
        <f t="shared" si="46"/>
        <v>-18.833333333333332</v>
      </c>
    </row>
    <row r="310" spans="1:14">
      <c r="A310" s="72">
        <f t="shared" si="39"/>
        <v>300</v>
      </c>
      <c r="G310" s="58">
        <f t="shared" si="40"/>
        <v>0</v>
      </c>
      <c r="H310" s="58">
        <f t="shared" si="41"/>
        <v>0</v>
      </c>
      <c r="I310" s="58">
        <f t="shared" si="42"/>
        <v>0</v>
      </c>
      <c r="J310" s="62">
        <f t="shared" si="43"/>
        <v>0</v>
      </c>
      <c r="K310" s="63">
        <f t="shared" si="44"/>
        <v>115.08333333329938</v>
      </c>
      <c r="L310" s="64">
        <f t="shared" si="45"/>
        <v>1E-3</v>
      </c>
      <c r="N310">
        <f t="shared" si="46"/>
        <v>-18.833333333333332</v>
      </c>
    </row>
    <row r="311" spans="1:14">
      <c r="A311" s="72">
        <f t="shared" si="39"/>
        <v>301</v>
      </c>
      <c r="G311" s="58">
        <f t="shared" si="40"/>
        <v>0</v>
      </c>
      <c r="H311" s="58">
        <f t="shared" si="41"/>
        <v>0</v>
      </c>
      <c r="I311" s="58">
        <f t="shared" si="42"/>
        <v>0</v>
      </c>
      <c r="J311" s="62">
        <f t="shared" si="43"/>
        <v>0</v>
      </c>
      <c r="K311" s="63">
        <f t="shared" si="44"/>
        <v>115.08333333329938</v>
      </c>
      <c r="L311" s="64">
        <f t="shared" si="45"/>
        <v>1E-3</v>
      </c>
      <c r="N311">
        <f t="shared" si="46"/>
        <v>-18.833333333333332</v>
      </c>
    </row>
    <row r="312" spans="1:14">
      <c r="A312" s="72">
        <f t="shared" si="39"/>
        <v>302</v>
      </c>
      <c r="G312" s="58">
        <f t="shared" si="40"/>
        <v>0</v>
      </c>
      <c r="H312" s="58">
        <f t="shared" si="41"/>
        <v>0</v>
      </c>
      <c r="I312" s="58">
        <f t="shared" si="42"/>
        <v>0</v>
      </c>
      <c r="J312" s="62">
        <f t="shared" si="43"/>
        <v>0</v>
      </c>
      <c r="K312" s="63">
        <f t="shared" si="44"/>
        <v>115.08333333329938</v>
      </c>
      <c r="L312" s="64">
        <f t="shared" si="45"/>
        <v>1E-3</v>
      </c>
      <c r="N312">
        <f t="shared" si="46"/>
        <v>-18.833333333333332</v>
      </c>
    </row>
    <row r="313" spans="1:14">
      <c r="A313" s="72">
        <f t="shared" si="39"/>
        <v>303</v>
      </c>
      <c r="G313" s="58">
        <f t="shared" si="40"/>
        <v>0</v>
      </c>
      <c r="H313" s="58">
        <f t="shared" si="41"/>
        <v>0</v>
      </c>
      <c r="I313" s="58">
        <f t="shared" si="42"/>
        <v>0</v>
      </c>
      <c r="J313" s="62">
        <f t="shared" si="43"/>
        <v>0</v>
      </c>
      <c r="K313" s="63">
        <f t="shared" si="44"/>
        <v>115.08333333329938</v>
      </c>
      <c r="L313" s="64">
        <f t="shared" si="45"/>
        <v>1E-3</v>
      </c>
      <c r="N313">
        <f t="shared" si="46"/>
        <v>-18.833333333333332</v>
      </c>
    </row>
    <row r="314" spans="1:14">
      <c r="A314" s="72">
        <f t="shared" si="39"/>
        <v>304</v>
      </c>
      <c r="G314" s="58">
        <f t="shared" si="40"/>
        <v>0</v>
      </c>
      <c r="H314" s="58">
        <f t="shared" si="41"/>
        <v>0</v>
      </c>
      <c r="I314" s="58">
        <f t="shared" si="42"/>
        <v>0</v>
      </c>
      <c r="J314" s="62">
        <f t="shared" si="43"/>
        <v>0</v>
      </c>
      <c r="K314" s="63">
        <f t="shared" si="44"/>
        <v>115.08333333329938</v>
      </c>
      <c r="L314" s="64">
        <f t="shared" si="45"/>
        <v>1E-3</v>
      </c>
      <c r="N314">
        <f t="shared" si="46"/>
        <v>-18.833333333333332</v>
      </c>
    </row>
    <row r="315" spans="1:14">
      <c r="A315" s="72">
        <f t="shared" si="39"/>
        <v>305</v>
      </c>
      <c r="G315" s="58">
        <f t="shared" si="40"/>
        <v>0</v>
      </c>
      <c r="H315" s="58">
        <f t="shared" si="41"/>
        <v>0</v>
      </c>
      <c r="I315" s="58">
        <f t="shared" si="42"/>
        <v>0</v>
      </c>
      <c r="J315" s="62">
        <f t="shared" si="43"/>
        <v>0</v>
      </c>
      <c r="K315" s="63">
        <f t="shared" si="44"/>
        <v>115.08333333329938</v>
      </c>
      <c r="L315" s="64">
        <f t="shared" si="45"/>
        <v>1E-3</v>
      </c>
      <c r="N315">
        <f t="shared" si="46"/>
        <v>-18.833333333333332</v>
      </c>
    </row>
    <row r="316" spans="1:14">
      <c r="A316" s="72">
        <f t="shared" si="39"/>
        <v>306</v>
      </c>
      <c r="G316" s="58">
        <f t="shared" si="40"/>
        <v>0</v>
      </c>
      <c r="H316" s="58">
        <f t="shared" si="41"/>
        <v>0</v>
      </c>
      <c r="I316" s="58">
        <f t="shared" si="42"/>
        <v>0</v>
      </c>
      <c r="J316" s="62">
        <f t="shared" si="43"/>
        <v>0</v>
      </c>
      <c r="K316" s="63">
        <f t="shared" si="44"/>
        <v>115.08333333329938</v>
      </c>
      <c r="L316" s="64">
        <f t="shared" si="45"/>
        <v>1E-3</v>
      </c>
      <c r="N316">
        <f t="shared" si="46"/>
        <v>-18.833333333333332</v>
      </c>
    </row>
    <row r="317" spans="1:14">
      <c r="A317" s="72">
        <f t="shared" si="39"/>
        <v>307</v>
      </c>
      <c r="G317" s="58">
        <f t="shared" si="40"/>
        <v>0</v>
      </c>
      <c r="H317" s="58">
        <f t="shared" si="41"/>
        <v>0</v>
      </c>
      <c r="I317" s="58">
        <f t="shared" si="42"/>
        <v>0</v>
      </c>
      <c r="J317" s="62">
        <f t="shared" si="43"/>
        <v>0</v>
      </c>
      <c r="K317" s="63">
        <f t="shared" si="44"/>
        <v>115.08333333329938</v>
      </c>
      <c r="L317" s="64">
        <f t="shared" si="45"/>
        <v>1E-3</v>
      </c>
      <c r="N317">
        <f t="shared" si="46"/>
        <v>-18.833333333333332</v>
      </c>
    </row>
    <row r="318" spans="1:14">
      <c r="A318" s="72">
        <f t="shared" si="39"/>
        <v>308</v>
      </c>
      <c r="G318" s="58">
        <f t="shared" si="40"/>
        <v>0</v>
      </c>
      <c r="H318" s="58">
        <f t="shared" si="41"/>
        <v>0</v>
      </c>
      <c r="I318" s="58">
        <f t="shared" si="42"/>
        <v>0</v>
      </c>
      <c r="J318" s="62">
        <f t="shared" si="43"/>
        <v>0</v>
      </c>
      <c r="K318" s="63">
        <f t="shared" si="44"/>
        <v>115.08333333329938</v>
      </c>
      <c r="L318" s="64">
        <f t="shared" si="45"/>
        <v>1E-3</v>
      </c>
      <c r="N318">
        <f t="shared" si="46"/>
        <v>-18.833333333333332</v>
      </c>
    </row>
    <row r="319" spans="1:14">
      <c r="A319" s="72">
        <f t="shared" si="39"/>
        <v>309</v>
      </c>
      <c r="G319" s="58">
        <f t="shared" si="40"/>
        <v>0</v>
      </c>
      <c r="H319" s="58">
        <f t="shared" si="41"/>
        <v>0</v>
      </c>
      <c r="I319" s="58">
        <f t="shared" si="42"/>
        <v>0</v>
      </c>
      <c r="J319" s="62">
        <f t="shared" si="43"/>
        <v>0</v>
      </c>
      <c r="K319" s="63">
        <f t="shared" si="44"/>
        <v>115.08333333329938</v>
      </c>
      <c r="L319" s="64">
        <f t="shared" si="45"/>
        <v>1E-3</v>
      </c>
      <c r="N319">
        <f t="shared" si="46"/>
        <v>-18.833333333333332</v>
      </c>
    </row>
    <row r="320" spans="1:14">
      <c r="A320" s="72">
        <f t="shared" si="39"/>
        <v>310</v>
      </c>
      <c r="G320" s="58">
        <f t="shared" si="40"/>
        <v>0</v>
      </c>
      <c r="H320" s="58">
        <f t="shared" si="41"/>
        <v>0</v>
      </c>
      <c r="I320" s="58">
        <f t="shared" si="42"/>
        <v>0</v>
      </c>
      <c r="J320" s="62">
        <f t="shared" si="43"/>
        <v>0</v>
      </c>
      <c r="K320" s="63">
        <f t="shared" si="44"/>
        <v>115.08333333329938</v>
      </c>
      <c r="L320" s="64">
        <f t="shared" si="45"/>
        <v>1E-3</v>
      </c>
      <c r="N320">
        <f t="shared" si="46"/>
        <v>-18.833333333333332</v>
      </c>
    </row>
    <row r="321" spans="1:14">
      <c r="A321" s="72">
        <f t="shared" si="39"/>
        <v>311</v>
      </c>
      <c r="G321" s="58">
        <f t="shared" si="40"/>
        <v>0</v>
      </c>
      <c r="H321" s="58">
        <f t="shared" si="41"/>
        <v>0</v>
      </c>
      <c r="I321" s="58">
        <f t="shared" si="42"/>
        <v>0</v>
      </c>
      <c r="J321" s="62">
        <f t="shared" si="43"/>
        <v>0</v>
      </c>
      <c r="K321" s="63">
        <f t="shared" si="44"/>
        <v>115.08333333329938</v>
      </c>
      <c r="L321" s="64">
        <f t="shared" si="45"/>
        <v>1E-3</v>
      </c>
      <c r="N321">
        <f t="shared" si="46"/>
        <v>-18.833333333333332</v>
      </c>
    </row>
    <row r="322" spans="1:14">
      <c r="A322" s="72">
        <f t="shared" si="39"/>
        <v>312</v>
      </c>
      <c r="G322" s="58">
        <f t="shared" si="40"/>
        <v>0</v>
      </c>
      <c r="H322" s="58">
        <f t="shared" si="41"/>
        <v>0</v>
      </c>
      <c r="I322" s="58">
        <f t="shared" si="42"/>
        <v>0</v>
      </c>
      <c r="J322" s="62">
        <f t="shared" si="43"/>
        <v>0</v>
      </c>
      <c r="K322" s="63">
        <f t="shared" si="44"/>
        <v>115.08333333329938</v>
      </c>
      <c r="L322" s="64">
        <f t="shared" si="45"/>
        <v>1E-3</v>
      </c>
      <c r="N322">
        <f t="shared" si="46"/>
        <v>-18.833333333333332</v>
      </c>
    </row>
    <row r="323" spans="1:14">
      <c r="A323" s="72">
        <f t="shared" si="39"/>
        <v>313</v>
      </c>
      <c r="G323" s="58">
        <f t="shared" si="40"/>
        <v>0</v>
      </c>
      <c r="H323" s="58">
        <f t="shared" si="41"/>
        <v>0</v>
      </c>
      <c r="I323" s="58">
        <f t="shared" si="42"/>
        <v>0</v>
      </c>
      <c r="J323" s="62">
        <f t="shared" si="43"/>
        <v>0</v>
      </c>
      <c r="K323" s="63">
        <f t="shared" si="44"/>
        <v>115.08333333329938</v>
      </c>
      <c r="L323" s="64">
        <f t="shared" si="45"/>
        <v>1E-3</v>
      </c>
      <c r="N323">
        <f t="shared" si="46"/>
        <v>-18.833333333333332</v>
      </c>
    </row>
    <row r="324" spans="1:14">
      <c r="A324" s="72">
        <f t="shared" si="39"/>
        <v>314</v>
      </c>
      <c r="G324" s="58">
        <f t="shared" si="40"/>
        <v>0</v>
      </c>
      <c r="H324" s="58">
        <f t="shared" si="41"/>
        <v>0</v>
      </c>
      <c r="I324" s="58">
        <f t="shared" si="42"/>
        <v>0</v>
      </c>
      <c r="J324" s="62">
        <f t="shared" si="43"/>
        <v>0</v>
      </c>
      <c r="K324" s="63">
        <f t="shared" si="44"/>
        <v>115.08333333329938</v>
      </c>
      <c r="L324" s="64">
        <f t="shared" si="45"/>
        <v>1E-3</v>
      </c>
      <c r="N324">
        <f t="shared" si="46"/>
        <v>-18.833333333333332</v>
      </c>
    </row>
    <row r="325" spans="1:14">
      <c r="A325" s="72">
        <f t="shared" si="39"/>
        <v>315</v>
      </c>
      <c r="G325" s="58">
        <f t="shared" si="40"/>
        <v>0</v>
      </c>
      <c r="H325" s="58">
        <f t="shared" si="41"/>
        <v>0</v>
      </c>
      <c r="I325" s="58">
        <f t="shared" si="42"/>
        <v>0</v>
      </c>
      <c r="J325" s="62">
        <f t="shared" si="43"/>
        <v>0</v>
      </c>
      <c r="K325" s="63">
        <f t="shared" si="44"/>
        <v>115.08333333329938</v>
      </c>
      <c r="L325" s="64">
        <f t="shared" si="45"/>
        <v>1E-3</v>
      </c>
      <c r="N325">
        <f t="shared" si="46"/>
        <v>-18.833333333333332</v>
      </c>
    </row>
    <row r="326" spans="1:14">
      <c r="A326" s="72">
        <f t="shared" si="39"/>
        <v>316</v>
      </c>
      <c r="G326" s="58">
        <f t="shared" si="40"/>
        <v>0</v>
      </c>
      <c r="H326" s="58">
        <f t="shared" si="41"/>
        <v>0</v>
      </c>
      <c r="I326" s="58">
        <f t="shared" si="42"/>
        <v>0</v>
      </c>
      <c r="J326" s="62">
        <f t="shared" si="43"/>
        <v>0</v>
      </c>
      <c r="K326" s="63">
        <f t="shared" si="44"/>
        <v>115.08333333329938</v>
      </c>
      <c r="L326" s="64">
        <f t="shared" si="45"/>
        <v>1E-3</v>
      </c>
      <c r="N326">
        <f t="shared" si="46"/>
        <v>-18.833333333333332</v>
      </c>
    </row>
    <row r="327" spans="1:14">
      <c r="A327" s="72">
        <f t="shared" si="39"/>
        <v>317</v>
      </c>
      <c r="G327" s="58">
        <f t="shared" si="40"/>
        <v>0</v>
      </c>
      <c r="H327" s="58">
        <f t="shared" si="41"/>
        <v>0</v>
      </c>
      <c r="I327" s="58">
        <f t="shared" si="42"/>
        <v>0</v>
      </c>
      <c r="J327" s="62">
        <f t="shared" si="43"/>
        <v>0</v>
      </c>
      <c r="K327" s="63">
        <f t="shared" si="44"/>
        <v>115.08333333329938</v>
      </c>
      <c r="L327" s="64">
        <f t="shared" si="45"/>
        <v>1E-3</v>
      </c>
      <c r="N327">
        <f t="shared" si="46"/>
        <v>-18.833333333333332</v>
      </c>
    </row>
    <row r="328" spans="1:14">
      <c r="A328" s="72">
        <f t="shared" si="39"/>
        <v>318</v>
      </c>
      <c r="G328" s="58">
        <f t="shared" si="40"/>
        <v>0</v>
      </c>
      <c r="H328" s="58">
        <f t="shared" si="41"/>
        <v>0</v>
      </c>
      <c r="I328" s="58">
        <f t="shared" si="42"/>
        <v>0</v>
      </c>
      <c r="J328" s="62">
        <f t="shared" si="43"/>
        <v>0</v>
      </c>
      <c r="K328" s="63">
        <f t="shared" si="44"/>
        <v>115.08333333329938</v>
      </c>
      <c r="L328" s="64">
        <f t="shared" si="45"/>
        <v>1E-3</v>
      </c>
      <c r="N328">
        <f t="shared" si="46"/>
        <v>-18.833333333333332</v>
      </c>
    </row>
    <row r="329" spans="1:14">
      <c r="A329" s="72">
        <f t="shared" si="39"/>
        <v>319</v>
      </c>
      <c r="G329" s="58">
        <f t="shared" si="40"/>
        <v>0</v>
      </c>
      <c r="H329" s="58">
        <f t="shared" si="41"/>
        <v>0</v>
      </c>
      <c r="I329" s="58">
        <f t="shared" si="42"/>
        <v>0</v>
      </c>
      <c r="J329" s="62">
        <f t="shared" si="43"/>
        <v>0</v>
      </c>
      <c r="K329" s="63">
        <f t="shared" si="44"/>
        <v>115.08333333329938</v>
      </c>
      <c r="L329" s="64">
        <f t="shared" si="45"/>
        <v>1E-3</v>
      </c>
      <c r="N329">
        <f t="shared" si="46"/>
        <v>-18.833333333333332</v>
      </c>
    </row>
    <row r="330" spans="1:14">
      <c r="A330" s="72">
        <f t="shared" si="39"/>
        <v>320</v>
      </c>
      <c r="G330" s="58">
        <f t="shared" si="40"/>
        <v>0</v>
      </c>
      <c r="H330" s="58">
        <f t="shared" si="41"/>
        <v>0</v>
      </c>
      <c r="I330" s="58">
        <f t="shared" si="42"/>
        <v>0</v>
      </c>
      <c r="J330" s="62">
        <f t="shared" si="43"/>
        <v>0</v>
      </c>
      <c r="K330" s="63">
        <f t="shared" si="44"/>
        <v>115.08333333329938</v>
      </c>
      <c r="L330" s="64">
        <f t="shared" si="45"/>
        <v>1E-3</v>
      </c>
      <c r="N330">
        <f t="shared" si="46"/>
        <v>-18.833333333333332</v>
      </c>
    </row>
    <row r="331" spans="1:14">
      <c r="A331" s="72">
        <f t="shared" si="39"/>
        <v>321</v>
      </c>
      <c r="G331" s="58">
        <f t="shared" si="40"/>
        <v>0</v>
      </c>
      <c r="H331" s="58">
        <f t="shared" si="41"/>
        <v>0</v>
      </c>
      <c r="I331" s="58">
        <f t="shared" si="42"/>
        <v>0</v>
      </c>
      <c r="J331" s="62">
        <f t="shared" si="43"/>
        <v>0</v>
      </c>
      <c r="K331" s="63">
        <f t="shared" si="44"/>
        <v>115.08333333329938</v>
      </c>
      <c r="L331" s="64">
        <f t="shared" si="45"/>
        <v>1E-3</v>
      </c>
      <c r="N331">
        <f t="shared" si="46"/>
        <v>-18.833333333333332</v>
      </c>
    </row>
    <row r="332" spans="1:14">
      <c r="A332" s="72">
        <f t="shared" si="39"/>
        <v>322</v>
      </c>
      <c r="G332" s="58">
        <f t="shared" si="40"/>
        <v>0</v>
      </c>
      <c r="H332" s="58">
        <f t="shared" si="41"/>
        <v>0</v>
      </c>
      <c r="I332" s="58">
        <f t="shared" si="42"/>
        <v>0</v>
      </c>
      <c r="J332" s="62">
        <f t="shared" si="43"/>
        <v>0</v>
      </c>
      <c r="K332" s="63">
        <f t="shared" si="44"/>
        <v>115.08333333329938</v>
      </c>
      <c r="L332" s="64">
        <f t="shared" si="45"/>
        <v>1E-3</v>
      </c>
      <c r="N332">
        <f t="shared" si="46"/>
        <v>-18.833333333333332</v>
      </c>
    </row>
    <row r="333" spans="1:14">
      <c r="A333" s="72">
        <f t="shared" ref="A333:A396" si="47">A332+1</f>
        <v>323</v>
      </c>
      <c r="G333" s="58">
        <f t="shared" si="40"/>
        <v>0</v>
      </c>
      <c r="H333" s="58">
        <f t="shared" si="41"/>
        <v>0</v>
      </c>
      <c r="I333" s="58">
        <f t="shared" si="42"/>
        <v>0</v>
      </c>
      <c r="J333" s="62">
        <f t="shared" si="43"/>
        <v>0</v>
      </c>
      <c r="K333" s="63">
        <f t="shared" si="44"/>
        <v>115.08333333329938</v>
      </c>
      <c r="L333" s="64">
        <f t="shared" si="45"/>
        <v>1E-3</v>
      </c>
      <c r="N333">
        <f t="shared" si="46"/>
        <v>-18.833333333333332</v>
      </c>
    </row>
    <row r="334" spans="1:14">
      <c r="A334" s="72">
        <f t="shared" si="47"/>
        <v>324</v>
      </c>
      <c r="G334" s="58">
        <f t="shared" si="40"/>
        <v>0</v>
      </c>
      <c r="H334" s="58">
        <f t="shared" si="41"/>
        <v>0</v>
      </c>
      <c r="I334" s="58">
        <f t="shared" si="42"/>
        <v>0</v>
      </c>
      <c r="J334" s="62">
        <f t="shared" si="43"/>
        <v>0</v>
      </c>
      <c r="K334" s="63">
        <f t="shared" si="44"/>
        <v>115.08333333329938</v>
      </c>
      <c r="L334" s="64">
        <f t="shared" si="45"/>
        <v>1E-3</v>
      </c>
      <c r="N334">
        <f t="shared" si="46"/>
        <v>-18.833333333333332</v>
      </c>
    </row>
    <row r="335" spans="1:14">
      <c r="A335" s="72">
        <f t="shared" si="47"/>
        <v>325</v>
      </c>
      <c r="G335" s="58">
        <f t="shared" si="40"/>
        <v>0</v>
      </c>
      <c r="H335" s="58">
        <f t="shared" si="41"/>
        <v>0</v>
      </c>
      <c r="I335" s="58">
        <f t="shared" si="42"/>
        <v>0</v>
      </c>
      <c r="J335" s="62">
        <f t="shared" si="43"/>
        <v>0</v>
      </c>
      <c r="K335" s="63">
        <f t="shared" si="44"/>
        <v>115.08333333329938</v>
      </c>
      <c r="L335" s="64">
        <f t="shared" si="45"/>
        <v>1E-3</v>
      </c>
      <c r="N335">
        <f t="shared" si="46"/>
        <v>-18.833333333333332</v>
      </c>
    </row>
    <row r="336" spans="1:14">
      <c r="A336" s="72">
        <f t="shared" si="47"/>
        <v>326</v>
      </c>
      <c r="G336" s="58">
        <f t="shared" si="40"/>
        <v>0</v>
      </c>
      <c r="H336" s="58">
        <f t="shared" si="41"/>
        <v>0</v>
      </c>
      <c r="I336" s="58">
        <f t="shared" si="42"/>
        <v>0</v>
      </c>
      <c r="J336" s="62">
        <f t="shared" si="43"/>
        <v>0</v>
      </c>
      <c r="K336" s="63">
        <f t="shared" si="44"/>
        <v>115.08333333329938</v>
      </c>
      <c r="L336" s="64">
        <f t="shared" si="45"/>
        <v>1E-3</v>
      </c>
      <c r="N336">
        <f t="shared" si="46"/>
        <v>-18.833333333333332</v>
      </c>
    </row>
    <row r="337" spans="1:14">
      <c r="A337" s="72">
        <f t="shared" si="47"/>
        <v>327</v>
      </c>
      <c r="G337" s="58">
        <f t="shared" si="40"/>
        <v>0</v>
      </c>
      <c r="H337" s="58">
        <f t="shared" si="41"/>
        <v>0</v>
      </c>
      <c r="I337" s="58">
        <f t="shared" si="42"/>
        <v>0</v>
      </c>
      <c r="J337" s="62">
        <f t="shared" si="43"/>
        <v>0</v>
      </c>
      <c r="K337" s="63">
        <f t="shared" si="44"/>
        <v>115.08333333329938</v>
      </c>
      <c r="L337" s="64">
        <f t="shared" si="45"/>
        <v>1E-3</v>
      </c>
      <c r="N337">
        <f t="shared" si="46"/>
        <v>-18.833333333333332</v>
      </c>
    </row>
    <row r="338" spans="1:14">
      <c r="A338" s="72">
        <f t="shared" si="47"/>
        <v>328</v>
      </c>
      <c r="G338" s="58">
        <f t="shared" si="40"/>
        <v>0</v>
      </c>
      <c r="H338" s="58">
        <f t="shared" si="41"/>
        <v>0</v>
      </c>
      <c r="I338" s="58">
        <f t="shared" si="42"/>
        <v>0</v>
      </c>
      <c r="J338" s="62">
        <f t="shared" si="43"/>
        <v>0</v>
      </c>
      <c r="K338" s="63">
        <f t="shared" si="44"/>
        <v>115.08333333329938</v>
      </c>
      <c r="L338" s="64">
        <f t="shared" si="45"/>
        <v>1E-3</v>
      </c>
      <c r="N338">
        <f t="shared" si="46"/>
        <v>-18.833333333333332</v>
      </c>
    </row>
    <row r="339" spans="1:14">
      <c r="A339" s="72">
        <f t="shared" si="47"/>
        <v>329</v>
      </c>
      <c r="G339" s="58">
        <f t="shared" si="40"/>
        <v>0</v>
      </c>
      <c r="H339" s="58">
        <f t="shared" si="41"/>
        <v>0</v>
      </c>
      <c r="I339" s="58">
        <f t="shared" si="42"/>
        <v>0</v>
      </c>
      <c r="J339" s="62">
        <f t="shared" si="43"/>
        <v>0</v>
      </c>
      <c r="K339" s="63">
        <f t="shared" si="44"/>
        <v>115.08333333329938</v>
      </c>
      <c r="L339" s="64">
        <f t="shared" si="45"/>
        <v>1E-3</v>
      </c>
      <c r="N339">
        <f t="shared" si="46"/>
        <v>-18.833333333333332</v>
      </c>
    </row>
    <row r="340" spans="1:14">
      <c r="A340" s="72">
        <f t="shared" si="47"/>
        <v>330</v>
      </c>
      <c r="G340" s="58">
        <f t="shared" si="40"/>
        <v>0</v>
      </c>
      <c r="H340" s="58">
        <f t="shared" si="41"/>
        <v>0</v>
      </c>
      <c r="I340" s="58">
        <f t="shared" si="42"/>
        <v>0</v>
      </c>
      <c r="J340" s="62">
        <f t="shared" si="43"/>
        <v>0</v>
      </c>
      <c r="K340" s="63">
        <f t="shared" si="44"/>
        <v>115.08333333329938</v>
      </c>
      <c r="L340" s="64">
        <f t="shared" si="45"/>
        <v>1E-3</v>
      </c>
      <c r="N340">
        <f t="shared" si="46"/>
        <v>-18.833333333333332</v>
      </c>
    </row>
    <row r="341" spans="1:14">
      <c r="A341" s="72">
        <f t="shared" si="47"/>
        <v>331</v>
      </c>
      <c r="G341" s="58">
        <f t="shared" ref="G341:G404" si="48">INT(B341/X$26)*X$25+MOD(B341,X$28)*X$27</f>
        <v>0</v>
      </c>
      <c r="H341" s="58">
        <f t="shared" ref="H341:H404" si="49">INT(C341/Y$26)*Y$25+MOD(C341,Y$28)*Y$27</f>
        <v>0</v>
      </c>
      <c r="I341" s="58">
        <f t="shared" ref="I341:I404" si="50">INT(D341/Z$26)*Z$25+MOD(D341,Z$28)*Z$27</f>
        <v>0</v>
      </c>
      <c r="J341" s="62">
        <f t="shared" ref="J341:J404" si="51">SUM(G341:I341)</f>
        <v>0</v>
      </c>
      <c r="K341" s="63">
        <f t="shared" ref="K341:K404" si="52">IF(ISNUMBER(E341),J341-$J$11+$K$9/86400,MAX($J$11:$J$2003)-$J$11)</f>
        <v>115.08333333329938</v>
      </c>
      <c r="L341" s="64">
        <f t="shared" ref="L341:L404" si="53">IF(ISBLANK(E341),0.001,IF(N341&gt;0.001,N341,0.001))</f>
        <v>1E-3</v>
      </c>
      <c r="N341">
        <f t="shared" ref="N341:N404" si="54">(E341-$U$2)/$U$1</f>
        <v>-18.833333333333332</v>
      </c>
    </row>
    <row r="342" spans="1:14">
      <c r="A342" s="72">
        <f t="shared" si="47"/>
        <v>332</v>
      </c>
      <c r="G342" s="58">
        <f t="shared" si="48"/>
        <v>0</v>
      </c>
      <c r="H342" s="58">
        <f t="shared" si="49"/>
        <v>0</v>
      </c>
      <c r="I342" s="58">
        <f t="shared" si="50"/>
        <v>0</v>
      </c>
      <c r="J342" s="62">
        <f t="shared" si="51"/>
        <v>0</v>
      </c>
      <c r="K342" s="63">
        <f t="shared" si="52"/>
        <v>115.08333333329938</v>
      </c>
      <c r="L342" s="64">
        <f t="shared" si="53"/>
        <v>1E-3</v>
      </c>
      <c r="N342">
        <f t="shared" si="54"/>
        <v>-18.833333333333332</v>
      </c>
    </row>
    <row r="343" spans="1:14">
      <c r="A343" s="72">
        <f t="shared" si="47"/>
        <v>333</v>
      </c>
      <c r="G343" s="58">
        <f t="shared" si="48"/>
        <v>0</v>
      </c>
      <c r="H343" s="58">
        <f t="shared" si="49"/>
        <v>0</v>
      </c>
      <c r="I343" s="58">
        <f t="shared" si="50"/>
        <v>0</v>
      </c>
      <c r="J343" s="62">
        <f t="shared" si="51"/>
        <v>0</v>
      </c>
      <c r="K343" s="63">
        <f t="shared" si="52"/>
        <v>115.08333333329938</v>
      </c>
      <c r="L343" s="64">
        <f t="shared" si="53"/>
        <v>1E-3</v>
      </c>
      <c r="N343">
        <f t="shared" si="54"/>
        <v>-18.833333333333332</v>
      </c>
    </row>
    <row r="344" spans="1:14">
      <c r="A344" s="72">
        <f t="shared" si="47"/>
        <v>334</v>
      </c>
      <c r="G344" s="58">
        <f t="shared" si="48"/>
        <v>0</v>
      </c>
      <c r="H344" s="58">
        <f t="shared" si="49"/>
        <v>0</v>
      </c>
      <c r="I344" s="58">
        <f t="shared" si="50"/>
        <v>0</v>
      </c>
      <c r="J344" s="62">
        <f t="shared" si="51"/>
        <v>0</v>
      </c>
      <c r="K344" s="63">
        <f t="shared" si="52"/>
        <v>115.08333333329938</v>
      </c>
      <c r="L344" s="64">
        <f t="shared" si="53"/>
        <v>1E-3</v>
      </c>
      <c r="N344">
        <f t="shared" si="54"/>
        <v>-18.833333333333332</v>
      </c>
    </row>
    <row r="345" spans="1:14">
      <c r="A345" s="72">
        <f t="shared" si="47"/>
        <v>335</v>
      </c>
      <c r="G345" s="58">
        <f t="shared" si="48"/>
        <v>0</v>
      </c>
      <c r="H345" s="58">
        <f t="shared" si="49"/>
        <v>0</v>
      </c>
      <c r="I345" s="58">
        <f t="shared" si="50"/>
        <v>0</v>
      </c>
      <c r="J345" s="62">
        <f t="shared" si="51"/>
        <v>0</v>
      </c>
      <c r="K345" s="63">
        <f t="shared" si="52"/>
        <v>115.08333333329938</v>
      </c>
      <c r="L345" s="64">
        <f t="shared" si="53"/>
        <v>1E-3</v>
      </c>
      <c r="N345">
        <f t="shared" si="54"/>
        <v>-18.833333333333332</v>
      </c>
    </row>
    <row r="346" spans="1:14">
      <c r="A346" s="72">
        <f t="shared" si="47"/>
        <v>336</v>
      </c>
      <c r="G346" s="58">
        <f t="shared" si="48"/>
        <v>0</v>
      </c>
      <c r="H346" s="58">
        <f t="shared" si="49"/>
        <v>0</v>
      </c>
      <c r="I346" s="58">
        <f t="shared" si="50"/>
        <v>0</v>
      </c>
      <c r="J346" s="62">
        <f t="shared" si="51"/>
        <v>0</v>
      </c>
      <c r="K346" s="63">
        <f t="shared" si="52"/>
        <v>115.08333333329938</v>
      </c>
      <c r="L346" s="64">
        <f t="shared" si="53"/>
        <v>1E-3</v>
      </c>
      <c r="N346">
        <f t="shared" si="54"/>
        <v>-18.833333333333332</v>
      </c>
    </row>
    <row r="347" spans="1:14">
      <c r="A347" s="72">
        <f t="shared" si="47"/>
        <v>337</v>
      </c>
      <c r="G347" s="58">
        <f t="shared" si="48"/>
        <v>0</v>
      </c>
      <c r="H347" s="58">
        <f t="shared" si="49"/>
        <v>0</v>
      </c>
      <c r="I347" s="58">
        <f t="shared" si="50"/>
        <v>0</v>
      </c>
      <c r="J347" s="62">
        <f t="shared" si="51"/>
        <v>0</v>
      </c>
      <c r="K347" s="63">
        <f t="shared" si="52"/>
        <v>115.08333333329938</v>
      </c>
      <c r="L347" s="64">
        <f t="shared" si="53"/>
        <v>1E-3</v>
      </c>
      <c r="N347">
        <f t="shared" si="54"/>
        <v>-18.833333333333332</v>
      </c>
    </row>
    <row r="348" spans="1:14">
      <c r="A348" s="72">
        <f t="shared" si="47"/>
        <v>338</v>
      </c>
      <c r="G348" s="58">
        <f t="shared" si="48"/>
        <v>0</v>
      </c>
      <c r="H348" s="58">
        <f t="shared" si="49"/>
        <v>0</v>
      </c>
      <c r="I348" s="58">
        <f t="shared" si="50"/>
        <v>0</v>
      </c>
      <c r="J348" s="62">
        <f t="shared" si="51"/>
        <v>0</v>
      </c>
      <c r="K348" s="63">
        <f t="shared" si="52"/>
        <v>115.08333333329938</v>
      </c>
      <c r="L348" s="64">
        <f t="shared" si="53"/>
        <v>1E-3</v>
      </c>
      <c r="N348">
        <f t="shared" si="54"/>
        <v>-18.833333333333332</v>
      </c>
    </row>
    <row r="349" spans="1:14">
      <c r="A349" s="72">
        <f t="shared" si="47"/>
        <v>339</v>
      </c>
      <c r="G349" s="58">
        <f t="shared" si="48"/>
        <v>0</v>
      </c>
      <c r="H349" s="58">
        <f t="shared" si="49"/>
        <v>0</v>
      </c>
      <c r="I349" s="58">
        <f t="shared" si="50"/>
        <v>0</v>
      </c>
      <c r="J349" s="62">
        <f t="shared" si="51"/>
        <v>0</v>
      </c>
      <c r="K349" s="63">
        <f t="shared" si="52"/>
        <v>115.08333333329938</v>
      </c>
      <c r="L349" s="64">
        <f t="shared" si="53"/>
        <v>1E-3</v>
      </c>
      <c r="N349">
        <f t="shared" si="54"/>
        <v>-18.833333333333332</v>
      </c>
    </row>
    <row r="350" spans="1:14">
      <c r="A350" s="72">
        <f t="shared" si="47"/>
        <v>340</v>
      </c>
      <c r="G350" s="58">
        <f t="shared" si="48"/>
        <v>0</v>
      </c>
      <c r="H350" s="58">
        <f t="shared" si="49"/>
        <v>0</v>
      </c>
      <c r="I350" s="58">
        <f t="shared" si="50"/>
        <v>0</v>
      </c>
      <c r="J350" s="62">
        <f t="shared" si="51"/>
        <v>0</v>
      </c>
      <c r="K350" s="63">
        <f t="shared" si="52"/>
        <v>115.08333333329938</v>
      </c>
      <c r="L350" s="64">
        <f t="shared" si="53"/>
        <v>1E-3</v>
      </c>
      <c r="N350">
        <f t="shared" si="54"/>
        <v>-18.833333333333332</v>
      </c>
    </row>
    <row r="351" spans="1:14">
      <c r="A351" s="72">
        <f t="shared" si="47"/>
        <v>341</v>
      </c>
      <c r="G351" s="58">
        <f t="shared" si="48"/>
        <v>0</v>
      </c>
      <c r="H351" s="58">
        <f t="shared" si="49"/>
        <v>0</v>
      </c>
      <c r="I351" s="58">
        <f t="shared" si="50"/>
        <v>0</v>
      </c>
      <c r="J351" s="62">
        <f t="shared" si="51"/>
        <v>0</v>
      </c>
      <c r="K351" s="63">
        <f t="shared" si="52"/>
        <v>115.08333333329938</v>
      </c>
      <c r="L351" s="64">
        <f t="shared" si="53"/>
        <v>1E-3</v>
      </c>
      <c r="N351">
        <f t="shared" si="54"/>
        <v>-18.833333333333332</v>
      </c>
    </row>
    <row r="352" spans="1:14">
      <c r="A352" s="72">
        <f t="shared" si="47"/>
        <v>342</v>
      </c>
      <c r="G352" s="58">
        <f t="shared" si="48"/>
        <v>0</v>
      </c>
      <c r="H352" s="58">
        <f t="shared" si="49"/>
        <v>0</v>
      </c>
      <c r="I352" s="58">
        <f t="shared" si="50"/>
        <v>0</v>
      </c>
      <c r="J352" s="62">
        <f t="shared" si="51"/>
        <v>0</v>
      </c>
      <c r="K352" s="63">
        <f t="shared" si="52"/>
        <v>115.08333333329938</v>
      </c>
      <c r="L352" s="64">
        <f t="shared" si="53"/>
        <v>1E-3</v>
      </c>
      <c r="N352">
        <f t="shared" si="54"/>
        <v>-18.833333333333332</v>
      </c>
    </row>
    <row r="353" spans="1:14">
      <c r="A353" s="72">
        <f t="shared" si="47"/>
        <v>343</v>
      </c>
      <c r="G353" s="58">
        <f t="shared" si="48"/>
        <v>0</v>
      </c>
      <c r="H353" s="58">
        <f t="shared" si="49"/>
        <v>0</v>
      </c>
      <c r="I353" s="58">
        <f t="shared" si="50"/>
        <v>0</v>
      </c>
      <c r="J353" s="62">
        <f t="shared" si="51"/>
        <v>0</v>
      </c>
      <c r="K353" s="63">
        <f t="shared" si="52"/>
        <v>115.08333333329938</v>
      </c>
      <c r="L353" s="64">
        <f t="shared" si="53"/>
        <v>1E-3</v>
      </c>
      <c r="N353">
        <f t="shared" si="54"/>
        <v>-18.833333333333332</v>
      </c>
    </row>
    <row r="354" spans="1:14">
      <c r="A354" s="72">
        <f t="shared" si="47"/>
        <v>344</v>
      </c>
      <c r="G354" s="58">
        <f t="shared" si="48"/>
        <v>0</v>
      </c>
      <c r="H354" s="58">
        <f t="shared" si="49"/>
        <v>0</v>
      </c>
      <c r="I354" s="58">
        <f t="shared" si="50"/>
        <v>0</v>
      </c>
      <c r="J354" s="62">
        <f t="shared" si="51"/>
        <v>0</v>
      </c>
      <c r="K354" s="63">
        <f t="shared" si="52"/>
        <v>115.08333333329938</v>
      </c>
      <c r="L354" s="64">
        <f t="shared" si="53"/>
        <v>1E-3</v>
      </c>
      <c r="N354">
        <f t="shared" si="54"/>
        <v>-18.833333333333332</v>
      </c>
    </row>
    <row r="355" spans="1:14">
      <c r="A355" s="72">
        <f t="shared" si="47"/>
        <v>345</v>
      </c>
      <c r="G355" s="58">
        <f t="shared" si="48"/>
        <v>0</v>
      </c>
      <c r="H355" s="58">
        <f t="shared" si="49"/>
        <v>0</v>
      </c>
      <c r="I355" s="58">
        <f t="shared" si="50"/>
        <v>0</v>
      </c>
      <c r="J355" s="62">
        <f t="shared" si="51"/>
        <v>0</v>
      </c>
      <c r="K355" s="63">
        <f t="shared" si="52"/>
        <v>115.08333333329938</v>
      </c>
      <c r="L355" s="64">
        <f t="shared" si="53"/>
        <v>1E-3</v>
      </c>
      <c r="N355">
        <f t="shared" si="54"/>
        <v>-18.833333333333332</v>
      </c>
    </row>
    <row r="356" spans="1:14">
      <c r="A356" s="72">
        <f t="shared" si="47"/>
        <v>346</v>
      </c>
      <c r="G356" s="58">
        <f t="shared" si="48"/>
        <v>0</v>
      </c>
      <c r="H356" s="58">
        <f t="shared" si="49"/>
        <v>0</v>
      </c>
      <c r="I356" s="58">
        <f t="shared" si="50"/>
        <v>0</v>
      </c>
      <c r="J356" s="62">
        <f t="shared" si="51"/>
        <v>0</v>
      </c>
      <c r="K356" s="63">
        <f t="shared" si="52"/>
        <v>115.08333333329938</v>
      </c>
      <c r="L356" s="64">
        <f t="shared" si="53"/>
        <v>1E-3</v>
      </c>
      <c r="N356">
        <f t="shared" si="54"/>
        <v>-18.833333333333332</v>
      </c>
    </row>
    <row r="357" spans="1:14">
      <c r="A357" s="72">
        <f t="shared" si="47"/>
        <v>347</v>
      </c>
      <c r="G357" s="58">
        <f t="shared" si="48"/>
        <v>0</v>
      </c>
      <c r="H357" s="58">
        <f t="shared" si="49"/>
        <v>0</v>
      </c>
      <c r="I357" s="58">
        <f t="shared" si="50"/>
        <v>0</v>
      </c>
      <c r="J357" s="62">
        <f t="shared" si="51"/>
        <v>0</v>
      </c>
      <c r="K357" s="63">
        <f t="shared" si="52"/>
        <v>115.08333333329938</v>
      </c>
      <c r="L357" s="64">
        <f t="shared" si="53"/>
        <v>1E-3</v>
      </c>
      <c r="N357">
        <f t="shared" si="54"/>
        <v>-18.833333333333332</v>
      </c>
    </row>
    <row r="358" spans="1:14">
      <c r="A358" s="72">
        <f t="shared" si="47"/>
        <v>348</v>
      </c>
      <c r="G358" s="58">
        <f t="shared" si="48"/>
        <v>0</v>
      </c>
      <c r="H358" s="58">
        <f t="shared" si="49"/>
        <v>0</v>
      </c>
      <c r="I358" s="58">
        <f t="shared" si="50"/>
        <v>0</v>
      </c>
      <c r="J358" s="62">
        <f t="shared" si="51"/>
        <v>0</v>
      </c>
      <c r="K358" s="63">
        <f t="shared" si="52"/>
        <v>115.08333333329938</v>
      </c>
      <c r="L358" s="64">
        <f t="shared" si="53"/>
        <v>1E-3</v>
      </c>
      <c r="N358">
        <f t="shared" si="54"/>
        <v>-18.833333333333332</v>
      </c>
    </row>
    <row r="359" spans="1:14">
      <c r="A359" s="72">
        <f t="shared" si="47"/>
        <v>349</v>
      </c>
      <c r="G359" s="58">
        <f t="shared" si="48"/>
        <v>0</v>
      </c>
      <c r="H359" s="58">
        <f t="shared" si="49"/>
        <v>0</v>
      </c>
      <c r="I359" s="58">
        <f t="shared" si="50"/>
        <v>0</v>
      </c>
      <c r="J359" s="62">
        <f t="shared" si="51"/>
        <v>0</v>
      </c>
      <c r="K359" s="63">
        <f t="shared" si="52"/>
        <v>115.08333333329938</v>
      </c>
      <c r="L359" s="64">
        <f t="shared" si="53"/>
        <v>1E-3</v>
      </c>
      <c r="N359">
        <f t="shared" si="54"/>
        <v>-18.833333333333332</v>
      </c>
    </row>
    <row r="360" spans="1:14">
      <c r="A360" s="72">
        <f t="shared" si="47"/>
        <v>350</v>
      </c>
      <c r="G360" s="58">
        <f t="shared" si="48"/>
        <v>0</v>
      </c>
      <c r="H360" s="58">
        <f t="shared" si="49"/>
        <v>0</v>
      </c>
      <c r="I360" s="58">
        <f t="shared" si="50"/>
        <v>0</v>
      </c>
      <c r="J360" s="62">
        <f t="shared" si="51"/>
        <v>0</v>
      </c>
      <c r="K360" s="63">
        <f t="shared" si="52"/>
        <v>115.08333333329938</v>
      </c>
      <c r="L360" s="64">
        <f t="shared" si="53"/>
        <v>1E-3</v>
      </c>
      <c r="N360">
        <f t="shared" si="54"/>
        <v>-18.833333333333332</v>
      </c>
    </row>
    <row r="361" spans="1:14">
      <c r="A361" s="72">
        <f t="shared" si="47"/>
        <v>351</v>
      </c>
      <c r="G361" s="58">
        <f t="shared" si="48"/>
        <v>0</v>
      </c>
      <c r="H361" s="58">
        <f t="shared" si="49"/>
        <v>0</v>
      </c>
      <c r="I361" s="58">
        <f t="shared" si="50"/>
        <v>0</v>
      </c>
      <c r="J361" s="62">
        <f t="shared" si="51"/>
        <v>0</v>
      </c>
      <c r="K361" s="63">
        <f t="shared" si="52"/>
        <v>115.08333333329938</v>
      </c>
      <c r="L361" s="64">
        <f t="shared" si="53"/>
        <v>1E-3</v>
      </c>
      <c r="N361">
        <f t="shared" si="54"/>
        <v>-18.833333333333332</v>
      </c>
    </row>
    <row r="362" spans="1:14">
      <c r="A362" s="72">
        <f t="shared" si="47"/>
        <v>352</v>
      </c>
      <c r="G362" s="58">
        <f t="shared" si="48"/>
        <v>0</v>
      </c>
      <c r="H362" s="58">
        <f t="shared" si="49"/>
        <v>0</v>
      </c>
      <c r="I362" s="58">
        <f t="shared" si="50"/>
        <v>0</v>
      </c>
      <c r="J362" s="62">
        <f t="shared" si="51"/>
        <v>0</v>
      </c>
      <c r="K362" s="63">
        <f t="shared" si="52"/>
        <v>115.08333333329938</v>
      </c>
      <c r="L362" s="64">
        <f t="shared" si="53"/>
        <v>1E-3</v>
      </c>
      <c r="N362">
        <f t="shared" si="54"/>
        <v>-18.833333333333332</v>
      </c>
    </row>
    <row r="363" spans="1:14">
      <c r="A363" s="72">
        <f t="shared" si="47"/>
        <v>353</v>
      </c>
      <c r="G363" s="58">
        <f t="shared" si="48"/>
        <v>0</v>
      </c>
      <c r="H363" s="58">
        <f t="shared" si="49"/>
        <v>0</v>
      </c>
      <c r="I363" s="58">
        <f t="shared" si="50"/>
        <v>0</v>
      </c>
      <c r="J363" s="62">
        <f t="shared" si="51"/>
        <v>0</v>
      </c>
      <c r="K363" s="63">
        <f t="shared" si="52"/>
        <v>115.08333333329938</v>
      </c>
      <c r="L363" s="64">
        <f t="shared" si="53"/>
        <v>1E-3</v>
      </c>
      <c r="N363">
        <f t="shared" si="54"/>
        <v>-18.833333333333332</v>
      </c>
    </row>
    <row r="364" spans="1:14">
      <c r="A364" s="72">
        <f t="shared" si="47"/>
        <v>354</v>
      </c>
      <c r="G364" s="58">
        <f t="shared" si="48"/>
        <v>0</v>
      </c>
      <c r="H364" s="58">
        <f t="shared" si="49"/>
        <v>0</v>
      </c>
      <c r="I364" s="58">
        <f t="shared" si="50"/>
        <v>0</v>
      </c>
      <c r="J364" s="62">
        <f t="shared" si="51"/>
        <v>0</v>
      </c>
      <c r="K364" s="63">
        <f t="shared" si="52"/>
        <v>115.08333333329938</v>
      </c>
      <c r="L364" s="64">
        <f t="shared" si="53"/>
        <v>1E-3</v>
      </c>
      <c r="N364">
        <f t="shared" si="54"/>
        <v>-18.833333333333332</v>
      </c>
    </row>
    <row r="365" spans="1:14">
      <c r="A365" s="72">
        <f t="shared" si="47"/>
        <v>355</v>
      </c>
      <c r="G365" s="58">
        <f t="shared" si="48"/>
        <v>0</v>
      </c>
      <c r="H365" s="58">
        <f t="shared" si="49"/>
        <v>0</v>
      </c>
      <c r="I365" s="58">
        <f t="shared" si="50"/>
        <v>0</v>
      </c>
      <c r="J365" s="62">
        <f t="shared" si="51"/>
        <v>0</v>
      </c>
      <c r="K365" s="63">
        <f t="shared" si="52"/>
        <v>115.08333333329938</v>
      </c>
      <c r="L365" s="64">
        <f t="shared" si="53"/>
        <v>1E-3</v>
      </c>
      <c r="N365">
        <f t="shared" si="54"/>
        <v>-18.833333333333332</v>
      </c>
    </row>
    <row r="366" spans="1:14">
      <c r="A366" s="72">
        <f t="shared" si="47"/>
        <v>356</v>
      </c>
      <c r="G366" s="58">
        <f t="shared" si="48"/>
        <v>0</v>
      </c>
      <c r="H366" s="58">
        <f t="shared" si="49"/>
        <v>0</v>
      </c>
      <c r="I366" s="58">
        <f t="shared" si="50"/>
        <v>0</v>
      </c>
      <c r="J366" s="62">
        <f t="shared" si="51"/>
        <v>0</v>
      </c>
      <c r="K366" s="63">
        <f t="shared" si="52"/>
        <v>115.08333333329938</v>
      </c>
      <c r="L366" s="64">
        <f t="shared" si="53"/>
        <v>1E-3</v>
      </c>
      <c r="N366">
        <f t="shared" si="54"/>
        <v>-18.833333333333332</v>
      </c>
    </row>
    <row r="367" spans="1:14">
      <c r="A367" s="72">
        <f t="shared" si="47"/>
        <v>357</v>
      </c>
      <c r="G367" s="58">
        <f t="shared" si="48"/>
        <v>0</v>
      </c>
      <c r="H367" s="58">
        <f t="shared" si="49"/>
        <v>0</v>
      </c>
      <c r="I367" s="58">
        <f t="shared" si="50"/>
        <v>0</v>
      </c>
      <c r="J367" s="62">
        <f t="shared" si="51"/>
        <v>0</v>
      </c>
      <c r="K367" s="63">
        <f t="shared" si="52"/>
        <v>115.08333333329938</v>
      </c>
      <c r="L367" s="64">
        <f t="shared" si="53"/>
        <v>1E-3</v>
      </c>
      <c r="N367">
        <f t="shared" si="54"/>
        <v>-18.833333333333332</v>
      </c>
    </row>
    <row r="368" spans="1:14">
      <c r="A368" s="72">
        <f t="shared" si="47"/>
        <v>358</v>
      </c>
      <c r="G368" s="58">
        <f t="shared" si="48"/>
        <v>0</v>
      </c>
      <c r="H368" s="58">
        <f t="shared" si="49"/>
        <v>0</v>
      </c>
      <c r="I368" s="58">
        <f t="shared" si="50"/>
        <v>0</v>
      </c>
      <c r="J368" s="62">
        <f t="shared" si="51"/>
        <v>0</v>
      </c>
      <c r="K368" s="63">
        <f t="shared" si="52"/>
        <v>115.08333333329938</v>
      </c>
      <c r="L368" s="64">
        <f t="shared" si="53"/>
        <v>1E-3</v>
      </c>
      <c r="N368">
        <f t="shared" si="54"/>
        <v>-18.833333333333332</v>
      </c>
    </row>
    <row r="369" spans="1:14">
      <c r="A369" s="72">
        <f t="shared" si="47"/>
        <v>359</v>
      </c>
      <c r="G369" s="58">
        <f t="shared" si="48"/>
        <v>0</v>
      </c>
      <c r="H369" s="58">
        <f t="shared" si="49"/>
        <v>0</v>
      </c>
      <c r="I369" s="58">
        <f t="shared" si="50"/>
        <v>0</v>
      </c>
      <c r="J369" s="62">
        <f t="shared" si="51"/>
        <v>0</v>
      </c>
      <c r="K369" s="63">
        <f t="shared" si="52"/>
        <v>115.08333333329938</v>
      </c>
      <c r="L369" s="64">
        <f t="shared" si="53"/>
        <v>1E-3</v>
      </c>
      <c r="N369">
        <f t="shared" si="54"/>
        <v>-18.833333333333332</v>
      </c>
    </row>
    <row r="370" spans="1:14">
      <c r="A370" s="72">
        <f t="shared" si="47"/>
        <v>360</v>
      </c>
      <c r="G370" s="58">
        <f t="shared" si="48"/>
        <v>0</v>
      </c>
      <c r="H370" s="58">
        <f t="shared" si="49"/>
        <v>0</v>
      </c>
      <c r="I370" s="58">
        <f t="shared" si="50"/>
        <v>0</v>
      </c>
      <c r="J370" s="62">
        <f t="shared" si="51"/>
        <v>0</v>
      </c>
      <c r="K370" s="63">
        <f t="shared" si="52"/>
        <v>115.08333333329938</v>
      </c>
      <c r="L370" s="64">
        <f t="shared" si="53"/>
        <v>1E-3</v>
      </c>
      <c r="N370">
        <f t="shared" si="54"/>
        <v>-18.833333333333332</v>
      </c>
    </row>
    <row r="371" spans="1:14">
      <c r="A371" s="72">
        <f t="shared" si="47"/>
        <v>361</v>
      </c>
      <c r="G371" s="58">
        <f t="shared" si="48"/>
        <v>0</v>
      </c>
      <c r="H371" s="58">
        <f t="shared" si="49"/>
        <v>0</v>
      </c>
      <c r="I371" s="58">
        <f t="shared" si="50"/>
        <v>0</v>
      </c>
      <c r="J371" s="62">
        <f t="shared" si="51"/>
        <v>0</v>
      </c>
      <c r="K371" s="63">
        <f t="shared" si="52"/>
        <v>115.08333333329938</v>
      </c>
      <c r="L371" s="64">
        <f t="shared" si="53"/>
        <v>1E-3</v>
      </c>
      <c r="N371">
        <f t="shared" si="54"/>
        <v>-18.833333333333332</v>
      </c>
    </row>
    <row r="372" spans="1:14">
      <c r="A372" s="72">
        <f t="shared" si="47"/>
        <v>362</v>
      </c>
      <c r="G372" s="58">
        <f t="shared" si="48"/>
        <v>0</v>
      </c>
      <c r="H372" s="58">
        <f t="shared" si="49"/>
        <v>0</v>
      </c>
      <c r="I372" s="58">
        <f t="shared" si="50"/>
        <v>0</v>
      </c>
      <c r="J372" s="62">
        <f t="shared" si="51"/>
        <v>0</v>
      </c>
      <c r="K372" s="63">
        <f t="shared" si="52"/>
        <v>115.08333333329938</v>
      </c>
      <c r="L372" s="64">
        <f t="shared" si="53"/>
        <v>1E-3</v>
      </c>
      <c r="N372">
        <f t="shared" si="54"/>
        <v>-18.833333333333332</v>
      </c>
    </row>
    <row r="373" spans="1:14">
      <c r="A373" s="72">
        <f t="shared" si="47"/>
        <v>363</v>
      </c>
      <c r="G373" s="58">
        <f t="shared" si="48"/>
        <v>0</v>
      </c>
      <c r="H373" s="58">
        <f t="shared" si="49"/>
        <v>0</v>
      </c>
      <c r="I373" s="58">
        <f t="shared" si="50"/>
        <v>0</v>
      </c>
      <c r="J373" s="62">
        <f t="shared" si="51"/>
        <v>0</v>
      </c>
      <c r="K373" s="63">
        <f t="shared" si="52"/>
        <v>115.08333333329938</v>
      </c>
      <c r="L373" s="64">
        <f t="shared" si="53"/>
        <v>1E-3</v>
      </c>
      <c r="N373">
        <f t="shared" si="54"/>
        <v>-18.833333333333332</v>
      </c>
    </row>
    <row r="374" spans="1:14">
      <c r="A374" s="72">
        <f t="shared" si="47"/>
        <v>364</v>
      </c>
      <c r="G374" s="58">
        <f t="shared" si="48"/>
        <v>0</v>
      </c>
      <c r="H374" s="58">
        <f t="shared" si="49"/>
        <v>0</v>
      </c>
      <c r="I374" s="58">
        <f t="shared" si="50"/>
        <v>0</v>
      </c>
      <c r="J374" s="62">
        <f t="shared" si="51"/>
        <v>0</v>
      </c>
      <c r="K374" s="63">
        <f t="shared" si="52"/>
        <v>115.08333333329938</v>
      </c>
      <c r="L374" s="64">
        <f t="shared" si="53"/>
        <v>1E-3</v>
      </c>
      <c r="N374">
        <f t="shared" si="54"/>
        <v>-18.833333333333332</v>
      </c>
    </row>
    <row r="375" spans="1:14">
      <c r="A375" s="72">
        <f t="shared" si="47"/>
        <v>365</v>
      </c>
      <c r="G375" s="58">
        <f t="shared" si="48"/>
        <v>0</v>
      </c>
      <c r="H375" s="58">
        <f t="shared" si="49"/>
        <v>0</v>
      </c>
      <c r="I375" s="58">
        <f t="shared" si="50"/>
        <v>0</v>
      </c>
      <c r="J375" s="62">
        <f t="shared" si="51"/>
        <v>0</v>
      </c>
      <c r="K375" s="63">
        <f t="shared" si="52"/>
        <v>115.08333333329938</v>
      </c>
      <c r="L375" s="64">
        <f t="shared" si="53"/>
        <v>1E-3</v>
      </c>
      <c r="N375">
        <f t="shared" si="54"/>
        <v>-18.833333333333332</v>
      </c>
    </row>
    <row r="376" spans="1:14">
      <c r="A376" s="72">
        <f t="shared" si="47"/>
        <v>366</v>
      </c>
      <c r="G376" s="58">
        <f t="shared" si="48"/>
        <v>0</v>
      </c>
      <c r="H376" s="58">
        <f t="shared" si="49"/>
        <v>0</v>
      </c>
      <c r="I376" s="58">
        <f t="shared" si="50"/>
        <v>0</v>
      </c>
      <c r="J376" s="62">
        <f t="shared" si="51"/>
        <v>0</v>
      </c>
      <c r="K376" s="63">
        <f t="shared" si="52"/>
        <v>115.08333333329938</v>
      </c>
      <c r="L376" s="64">
        <f t="shared" si="53"/>
        <v>1E-3</v>
      </c>
      <c r="N376">
        <f t="shared" si="54"/>
        <v>-18.833333333333332</v>
      </c>
    </row>
    <row r="377" spans="1:14">
      <c r="A377" s="72">
        <f t="shared" si="47"/>
        <v>367</v>
      </c>
      <c r="G377" s="58">
        <f t="shared" si="48"/>
        <v>0</v>
      </c>
      <c r="H377" s="58">
        <f t="shared" si="49"/>
        <v>0</v>
      </c>
      <c r="I377" s="58">
        <f t="shared" si="50"/>
        <v>0</v>
      </c>
      <c r="J377" s="62">
        <f t="shared" si="51"/>
        <v>0</v>
      </c>
      <c r="K377" s="63">
        <f t="shared" si="52"/>
        <v>115.08333333329938</v>
      </c>
      <c r="L377" s="64">
        <f t="shared" si="53"/>
        <v>1E-3</v>
      </c>
      <c r="N377">
        <f t="shared" si="54"/>
        <v>-18.833333333333332</v>
      </c>
    </row>
    <row r="378" spans="1:14">
      <c r="A378" s="72">
        <f t="shared" si="47"/>
        <v>368</v>
      </c>
      <c r="G378" s="58">
        <f t="shared" si="48"/>
        <v>0</v>
      </c>
      <c r="H378" s="58">
        <f t="shared" si="49"/>
        <v>0</v>
      </c>
      <c r="I378" s="58">
        <f t="shared" si="50"/>
        <v>0</v>
      </c>
      <c r="J378" s="62">
        <f t="shared" si="51"/>
        <v>0</v>
      </c>
      <c r="K378" s="63">
        <f t="shared" si="52"/>
        <v>115.08333333329938</v>
      </c>
      <c r="L378" s="64">
        <f t="shared" si="53"/>
        <v>1E-3</v>
      </c>
      <c r="N378">
        <f t="shared" si="54"/>
        <v>-18.833333333333332</v>
      </c>
    </row>
    <row r="379" spans="1:14">
      <c r="A379" s="72">
        <f t="shared" si="47"/>
        <v>369</v>
      </c>
      <c r="G379" s="58">
        <f t="shared" si="48"/>
        <v>0</v>
      </c>
      <c r="H379" s="58">
        <f t="shared" si="49"/>
        <v>0</v>
      </c>
      <c r="I379" s="58">
        <f t="shared" si="50"/>
        <v>0</v>
      </c>
      <c r="J379" s="62">
        <f t="shared" si="51"/>
        <v>0</v>
      </c>
      <c r="K379" s="63">
        <f t="shared" si="52"/>
        <v>115.08333333329938</v>
      </c>
      <c r="L379" s="64">
        <f t="shared" si="53"/>
        <v>1E-3</v>
      </c>
      <c r="N379">
        <f t="shared" si="54"/>
        <v>-18.833333333333332</v>
      </c>
    </row>
    <row r="380" spans="1:14">
      <c r="A380" s="72">
        <f t="shared" si="47"/>
        <v>370</v>
      </c>
      <c r="G380" s="58">
        <f t="shared" si="48"/>
        <v>0</v>
      </c>
      <c r="H380" s="58">
        <f t="shared" si="49"/>
        <v>0</v>
      </c>
      <c r="I380" s="58">
        <f t="shared" si="50"/>
        <v>0</v>
      </c>
      <c r="J380" s="62">
        <f t="shared" si="51"/>
        <v>0</v>
      </c>
      <c r="K380" s="63">
        <f t="shared" si="52"/>
        <v>115.08333333329938</v>
      </c>
      <c r="L380" s="64">
        <f t="shared" si="53"/>
        <v>1E-3</v>
      </c>
      <c r="N380">
        <f t="shared" si="54"/>
        <v>-18.833333333333332</v>
      </c>
    </row>
    <row r="381" spans="1:14">
      <c r="A381" s="72">
        <f t="shared" si="47"/>
        <v>371</v>
      </c>
      <c r="G381" s="58">
        <f t="shared" si="48"/>
        <v>0</v>
      </c>
      <c r="H381" s="58">
        <f t="shared" si="49"/>
        <v>0</v>
      </c>
      <c r="I381" s="58">
        <f t="shared" si="50"/>
        <v>0</v>
      </c>
      <c r="J381" s="62">
        <f t="shared" si="51"/>
        <v>0</v>
      </c>
      <c r="K381" s="63">
        <f t="shared" si="52"/>
        <v>115.08333333329938</v>
      </c>
      <c r="L381" s="64">
        <f t="shared" si="53"/>
        <v>1E-3</v>
      </c>
      <c r="N381">
        <f t="shared" si="54"/>
        <v>-18.833333333333332</v>
      </c>
    </row>
    <row r="382" spans="1:14">
      <c r="A382" s="72">
        <f t="shared" si="47"/>
        <v>372</v>
      </c>
      <c r="G382" s="58">
        <f t="shared" si="48"/>
        <v>0</v>
      </c>
      <c r="H382" s="58">
        <f t="shared" si="49"/>
        <v>0</v>
      </c>
      <c r="I382" s="58">
        <f t="shared" si="50"/>
        <v>0</v>
      </c>
      <c r="J382" s="62">
        <f t="shared" si="51"/>
        <v>0</v>
      </c>
      <c r="K382" s="63">
        <f t="shared" si="52"/>
        <v>115.08333333329938</v>
      </c>
      <c r="L382" s="64">
        <f t="shared" si="53"/>
        <v>1E-3</v>
      </c>
      <c r="N382">
        <f t="shared" si="54"/>
        <v>-18.833333333333332</v>
      </c>
    </row>
    <row r="383" spans="1:14">
      <c r="A383" s="72">
        <f t="shared" si="47"/>
        <v>373</v>
      </c>
      <c r="G383" s="58">
        <f t="shared" si="48"/>
        <v>0</v>
      </c>
      <c r="H383" s="58">
        <f t="shared" si="49"/>
        <v>0</v>
      </c>
      <c r="I383" s="58">
        <f t="shared" si="50"/>
        <v>0</v>
      </c>
      <c r="J383" s="62">
        <f t="shared" si="51"/>
        <v>0</v>
      </c>
      <c r="K383" s="63">
        <f t="shared" si="52"/>
        <v>115.08333333329938</v>
      </c>
      <c r="L383" s="64">
        <f t="shared" si="53"/>
        <v>1E-3</v>
      </c>
      <c r="N383">
        <f t="shared" si="54"/>
        <v>-18.833333333333332</v>
      </c>
    </row>
    <row r="384" spans="1:14">
      <c r="A384" s="72">
        <f t="shared" si="47"/>
        <v>374</v>
      </c>
      <c r="G384" s="58">
        <f t="shared" si="48"/>
        <v>0</v>
      </c>
      <c r="H384" s="58">
        <f t="shared" si="49"/>
        <v>0</v>
      </c>
      <c r="I384" s="58">
        <f t="shared" si="50"/>
        <v>0</v>
      </c>
      <c r="J384" s="62">
        <f t="shared" si="51"/>
        <v>0</v>
      </c>
      <c r="K384" s="63">
        <f t="shared" si="52"/>
        <v>115.08333333329938</v>
      </c>
      <c r="L384" s="64">
        <f t="shared" si="53"/>
        <v>1E-3</v>
      </c>
      <c r="N384">
        <f t="shared" si="54"/>
        <v>-18.833333333333332</v>
      </c>
    </row>
    <row r="385" spans="1:14">
      <c r="A385" s="72">
        <f t="shared" si="47"/>
        <v>375</v>
      </c>
      <c r="G385" s="58">
        <f t="shared" si="48"/>
        <v>0</v>
      </c>
      <c r="H385" s="58">
        <f t="shared" si="49"/>
        <v>0</v>
      </c>
      <c r="I385" s="58">
        <f t="shared" si="50"/>
        <v>0</v>
      </c>
      <c r="J385" s="62">
        <f t="shared" si="51"/>
        <v>0</v>
      </c>
      <c r="K385" s="63">
        <f t="shared" si="52"/>
        <v>115.08333333329938</v>
      </c>
      <c r="L385" s="64">
        <f t="shared" si="53"/>
        <v>1E-3</v>
      </c>
      <c r="N385">
        <f t="shared" si="54"/>
        <v>-18.833333333333332</v>
      </c>
    </row>
    <row r="386" spans="1:14">
      <c r="A386" s="72">
        <f t="shared" si="47"/>
        <v>376</v>
      </c>
      <c r="G386" s="58">
        <f t="shared" si="48"/>
        <v>0</v>
      </c>
      <c r="H386" s="58">
        <f t="shared" si="49"/>
        <v>0</v>
      </c>
      <c r="I386" s="58">
        <f t="shared" si="50"/>
        <v>0</v>
      </c>
      <c r="J386" s="62">
        <f t="shared" si="51"/>
        <v>0</v>
      </c>
      <c r="K386" s="63">
        <f t="shared" si="52"/>
        <v>115.08333333329938</v>
      </c>
      <c r="L386" s="64">
        <f t="shared" si="53"/>
        <v>1E-3</v>
      </c>
      <c r="N386">
        <f t="shared" si="54"/>
        <v>-18.833333333333332</v>
      </c>
    </row>
    <row r="387" spans="1:14">
      <c r="A387" s="72">
        <f t="shared" si="47"/>
        <v>377</v>
      </c>
      <c r="G387" s="58">
        <f t="shared" si="48"/>
        <v>0</v>
      </c>
      <c r="H387" s="58">
        <f t="shared" si="49"/>
        <v>0</v>
      </c>
      <c r="I387" s="58">
        <f t="shared" si="50"/>
        <v>0</v>
      </c>
      <c r="J387" s="62">
        <f t="shared" si="51"/>
        <v>0</v>
      </c>
      <c r="K387" s="63">
        <f t="shared" si="52"/>
        <v>115.08333333329938</v>
      </c>
      <c r="L387" s="64">
        <f t="shared" si="53"/>
        <v>1E-3</v>
      </c>
      <c r="N387">
        <f t="shared" si="54"/>
        <v>-18.833333333333332</v>
      </c>
    </row>
    <row r="388" spans="1:14">
      <c r="A388" s="72">
        <f t="shared" si="47"/>
        <v>378</v>
      </c>
      <c r="G388" s="58">
        <f t="shared" si="48"/>
        <v>0</v>
      </c>
      <c r="H388" s="58">
        <f t="shared" si="49"/>
        <v>0</v>
      </c>
      <c r="I388" s="58">
        <f t="shared" si="50"/>
        <v>0</v>
      </c>
      <c r="J388" s="62">
        <f t="shared" si="51"/>
        <v>0</v>
      </c>
      <c r="K388" s="63">
        <f t="shared" si="52"/>
        <v>115.08333333329938</v>
      </c>
      <c r="L388" s="64">
        <f t="shared" si="53"/>
        <v>1E-3</v>
      </c>
      <c r="N388">
        <f t="shared" si="54"/>
        <v>-18.833333333333332</v>
      </c>
    </row>
    <row r="389" spans="1:14">
      <c r="A389" s="72">
        <f t="shared" si="47"/>
        <v>379</v>
      </c>
      <c r="G389" s="58">
        <f t="shared" si="48"/>
        <v>0</v>
      </c>
      <c r="H389" s="58">
        <f t="shared" si="49"/>
        <v>0</v>
      </c>
      <c r="I389" s="58">
        <f t="shared" si="50"/>
        <v>0</v>
      </c>
      <c r="J389" s="62">
        <f t="shared" si="51"/>
        <v>0</v>
      </c>
      <c r="K389" s="63">
        <f t="shared" si="52"/>
        <v>115.08333333329938</v>
      </c>
      <c r="L389" s="64">
        <f t="shared" si="53"/>
        <v>1E-3</v>
      </c>
      <c r="N389">
        <f t="shared" si="54"/>
        <v>-18.833333333333332</v>
      </c>
    </row>
    <row r="390" spans="1:14">
      <c r="A390" s="72">
        <f t="shared" si="47"/>
        <v>380</v>
      </c>
      <c r="G390" s="58">
        <f t="shared" si="48"/>
        <v>0</v>
      </c>
      <c r="H390" s="58">
        <f t="shared" si="49"/>
        <v>0</v>
      </c>
      <c r="I390" s="58">
        <f t="shared" si="50"/>
        <v>0</v>
      </c>
      <c r="J390" s="62">
        <f t="shared" si="51"/>
        <v>0</v>
      </c>
      <c r="K390" s="63">
        <f t="shared" si="52"/>
        <v>115.08333333329938</v>
      </c>
      <c r="L390" s="64">
        <f t="shared" si="53"/>
        <v>1E-3</v>
      </c>
      <c r="N390">
        <f t="shared" si="54"/>
        <v>-18.833333333333332</v>
      </c>
    </row>
    <row r="391" spans="1:14">
      <c r="A391" s="72">
        <f t="shared" si="47"/>
        <v>381</v>
      </c>
      <c r="G391" s="58">
        <f t="shared" si="48"/>
        <v>0</v>
      </c>
      <c r="H391" s="58">
        <f t="shared" si="49"/>
        <v>0</v>
      </c>
      <c r="I391" s="58">
        <f t="shared" si="50"/>
        <v>0</v>
      </c>
      <c r="J391" s="62">
        <f t="shared" si="51"/>
        <v>0</v>
      </c>
      <c r="K391" s="63">
        <f t="shared" si="52"/>
        <v>115.08333333329938</v>
      </c>
      <c r="L391" s="64">
        <f t="shared" si="53"/>
        <v>1E-3</v>
      </c>
      <c r="N391">
        <f t="shared" si="54"/>
        <v>-18.833333333333332</v>
      </c>
    </row>
    <row r="392" spans="1:14">
      <c r="A392" s="72">
        <f t="shared" si="47"/>
        <v>382</v>
      </c>
      <c r="G392" s="58">
        <f t="shared" si="48"/>
        <v>0</v>
      </c>
      <c r="H392" s="58">
        <f t="shared" si="49"/>
        <v>0</v>
      </c>
      <c r="I392" s="58">
        <f t="shared" si="50"/>
        <v>0</v>
      </c>
      <c r="J392" s="62">
        <f t="shared" si="51"/>
        <v>0</v>
      </c>
      <c r="K392" s="63">
        <f t="shared" si="52"/>
        <v>115.08333333329938</v>
      </c>
      <c r="L392" s="64">
        <f t="shared" si="53"/>
        <v>1E-3</v>
      </c>
      <c r="N392">
        <f t="shared" si="54"/>
        <v>-18.833333333333332</v>
      </c>
    </row>
    <row r="393" spans="1:14">
      <c r="A393" s="72">
        <f t="shared" si="47"/>
        <v>383</v>
      </c>
      <c r="G393" s="58">
        <f t="shared" si="48"/>
        <v>0</v>
      </c>
      <c r="H393" s="58">
        <f t="shared" si="49"/>
        <v>0</v>
      </c>
      <c r="I393" s="58">
        <f t="shared" si="50"/>
        <v>0</v>
      </c>
      <c r="J393" s="62">
        <f t="shared" si="51"/>
        <v>0</v>
      </c>
      <c r="K393" s="63">
        <f t="shared" si="52"/>
        <v>115.08333333329938</v>
      </c>
      <c r="L393" s="64">
        <f t="shared" si="53"/>
        <v>1E-3</v>
      </c>
      <c r="N393">
        <f t="shared" si="54"/>
        <v>-18.833333333333332</v>
      </c>
    </row>
    <row r="394" spans="1:14">
      <c r="A394" s="72">
        <f t="shared" si="47"/>
        <v>384</v>
      </c>
      <c r="G394" s="58">
        <f t="shared" si="48"/>
        <v>0</v>
      </c>
      <c r="H394" s="58">
        <f t="shared" si="49"/>
        <v>0</v>
      </c>
      <c r="I394" s="58">
        <f t="shared" si="50"/>
        <v>0</v>
      </c>
      <c r="J394" s="62">
        <f t="shared" si="51"/>
        <v>0</v>
      </c>
      <c r="K394" s="63">
        <f t="shared" si="52"/>
        <v>115.08333333329938</v>
      </c>
      <c r="L394" s="64">
        <f t="shared" si="53"/>
        <v>1E-3</v>
      </c>
      <c r="N394">
        <f t="shared" si="54"/>
        <v>-18.833333333333332</v>
      </c>
    </row>
    <row r="395" spans="1:14">
      <c r="A395" s="72">
        <f t="shared" si="47"/>
        <v>385</v>
      </c>
      <c r="G395" s="58">
        <f t="shared" si="48"/>
        <v>0</v>
      </c>
      <c r="H395" s="58">
        <f t="shared" si="49"/>
        <v>0</v>
      </c>
      <c r="I395" s="58">
        <f t="shared" si="50"/>
        <v>0</v>
      </c>
      <c r="J395" s="62">
        <f t="shared" si="51"/>
        <v>0</v>
      </c>
      <c r="K395" s="63">
        <f t="shared" si="52"/>
        <v>115.08333333329938</v>
      </c>
      <c r="L395" s="64">
        <f t="shared" si="53"/>
        <v>1E-3</v>
      </c>
      <c r="N395">
        <f t="shared" si="54"/>
        <v>-18.833333333333332</v>
      </c>
    </row>
    <row r="396" spans="1:14">
      <c r="A396" s="72">
        <f t="shared" si="47"/>
        <v>386</v>
      </c>
      <c r="G396" s="58">
        <f t="shared" si="48"/>
        <v>0</v>
      </c>
      <c r="H396" s="58">
        <f t="shared" si="49"/>
        <v>0</v>
      </c>
      <c r="I396" s="58">
        <f t="shared" si="50"/>
        <v>0</v>
      </c>
      <c r="J396" s="62">
        <f t="shared" si="51"/>
        <v>0</v>
      </c>
      <c r="K396" s="63">
        <f t="shared" si="52"/>
        <v>115.08333333329938</v>
      </c>
      <c r="L396" s="64">
        <f t="shared" si="53"/>
        <v>1E-3</v>
      </c>
      <c r="N396">
        <f t="shared" si="54"/>
        <v>-18.833333333333332</v>
      </c>
    </row>
    <row r="397" spans="1:14">
      <c r="A397" s="72">
        <f t="shared" ref="A397:A460" si="55">A396+1</f>
        <v>387</v>
      </c>
      <c r="G397" s="58">
        <f t="shared" si="48"/>
        <v>0</v>
      </c>
      <c r="H397" s="58">
        <f t="shared" si="49"/>
        <v>0</v>
      </c>
      <c r="I397" s="58">
        <f t="shared" si="50"/>
        <v>0</v>
      </c>
      <c r="J397" s="62">
        <f t="shared" si="51"/>
        <v>0</v>
      </c>
      <c r="K397" s="63">
        <f t="shared" si="52"/>
        <v>115.08333333329938</v>
      </c>
      <c r="L397" s="64">
        <f t="shared" si="53"/>
        <v>1E-3</v>
      </c>
      <c r="N397">
        <f t="shared" si="54"/>
        <v>-18.833333333333332</v>
      </c>
    </row>
    <row r="398" spans="1:14">
      <c r="A398" s="72">
        <f t="shared" si="55"/>
        <v>388</v>
      </c>
      <c r="G398" s="58">
        <f t="shared" si="48"/>
        <v>0</v>
      </c>
      <c r="H398" s="58">
        <f t="shared" si="49"/>
        <v>0</v>
      </c>
      <c r="I398" s="58">
        <f t="shared" si="50"/>
        <v>0</v>
      </c>
      <c r="J398" s="62">
        <f t="shared" si="51"/>
        <v>0</v>
      </c>
      <c r="K398" s="63">
        <f t="shared" si="52"/>
        <v>115.08333333329938</v>
      </c>
      <c r="L398" s="64">
        <f t="shared" si="53"/>
        <v>1E-3</v>
      </c>
      <c r="N398">
        <f t="shared" si="54"/>
        <v>-18.833333333333332</v>
      </c>
    </row>
    <row r="399" spans="1:14">
      <c r="A399" s="72">
        <f t="shared" si="55"/>
        <v>389</v>
      </c>
      <c r="G399" s="58">
        <f t="shared" si="48"/>
        <v>0</v>
      </c>
      <c r="H399" s="58">
        <f t="shared" si="49"/>
        <v>0</v>
      </c>
      <c r="I399" s="58">
        <f t="shared" si="50"/>
        <v>0</v>
      </c>
      <c r="J399" s="62">
        <f t="shared" si="51"/>
        <v>0</v>
      </c>
      <c r="K399" s="63">
        <f t="shared" si="52"/>
        <v>115.08333333329938</v>
      </c>
      <c r="L399" s="64">
        <f t="shared" si="53"/>
        <v>1E-3</v>
      </c>
      <c r="N399">
        <f t="shared" si="54"/>
        <v>-18.833333333333332</v>
      </c>
    </row>
    <row r="400" spans="1:14">
      <c r="A400" s="72">
        <f t="shared" si="55"/>
        <v>390</v>
      </c>
      <c r="G400" s="58">
        <f t="shared" si="48"/>
        <v>0</v>
      </c>
      <c r="H400" s="58">
        <f t="shared" si="49"/>
        <v>0</v>
      </c>
      <c r="I400" s="58">
        <f t="shared" si="50"/>
        <v>0</v>
      </c>
      <c r="J400" s="62">
        <f t="shared" si="51"/>
        <v>0</v>
      </c>
      <c r="K400" s="63">
        <f t="shared" si="52"/>
        <v>115.08333333329938</v>
      </c>
      <c r="L400" s="64">
        <f t="shared" si="53"/>
        <v>1E-3</v>
      </c>
      <c r="N400">
        <f t="shared" si="54"/>
        <v>-18.833333333333332</v>
      </c>
    </row>
    <row r="401" spans="1:14">
      <c r="A401" s="72">
        <f t="shared" si="55"/>
        <v>391</v>
      </c>
      <c r="G401" s="58">
        <f t="shared" si="48"/>
        <v>0</v>
      </c>
      <c r="H401" s="58">
        <f t="shared" si="49"/>
        <v>0</v>
      </c>
      <c r="I401" s="58">
        <f t="shared" si="50"/>
        <v>0</v>
      </c>
      <c r="J401" s="62">
        <f t="shared" si="51"/>
        <v>0</v>
      </c>
      <c r="K401" s="63">
        <f t="shared" si="52"/>
        <v>115.08333333329938</v>
      </c>
      <c r="L401" s="64">
        <f t="shared" si="53"/>
        <v>1E-3</v>
      </c>
      <c r="N401">
        <f t="shared" si="54"/>
        <v>-18.833333333333332</v>
      </c>
    </row>
    <row r="402" spans="1:14">
      <c r="A402" s="72">
        <f t="shared" si="55"/>
        <v>392</v>
      </c>
      <c r="G402" s="58">
        <f t="shared" si="48"/>
        <v>0</v>
      </c>
      <c r="H402" s="58">
        <f t="shared" si="49"/>
        <v>0</v>
      </c>
      <c r="I402" s="58">
        <f t="shared" si="50"/>
        <v>0</v>
      </c>
      <c r="J402" s="62">
        <f t="shared" si="51"/>
        <v>0</v>
      </c>
      <c r="K402" s="63">
        <f t="shared" si="52"/>
        <v>115.08333333329938</v>
      </c>
      <c r="L402" s="64">
        <f t="shared" si="53"/>
        <v>1E-3</v>
      </c>
      <c r="N402">
        <f t="shared" si="54"/>
        <v>-18.833333333333332</v>
      </c>
    </row>
    <row r="403" spans="1:14">
      <c r="A403" s="72">
        <f t="shared" si="55"/>
        <v>393</v>
      </c>
      <c r="G403" s="58">
        <f t="shared" si="48"/>
        <v>0</v>
      </c>
      <c r="H403" s="58">
        <f t="shared" si="49"/>
        <v>0</v>
      </c>
      <c r="I403" s="58">
        <f t="shared" si="50"/>
        <v>0</v>
      </c>
      <c r="J403" s="62">
        <f t="shared" si="51"/>
        <v>0</v>
      </c>
      <c r="K403" s="63">
        <f t="shared" si="52"/>
        <v>115.08333333329938</v>
      </c>
      <c r="L403" s="64">
        <f t="shared" si="53"/>
        <v>1E-3</v>
      </c>
      <c r="N403">
        <f t="shared" si="54"/>
        <v>-18.833333333333332</v>
      </c>
    </row>
    <row r="404" spans="1:14">
      <c r="A404" s="72">
        <f t="shared" si="55"/>
        <v>394</v>
      </c>
      <c r="G404" s="58">
        <f t="shared" si="48"/>
        <v>0</v>
      </c>
      <c r="H404" s="58">
        <f t="shared" si="49"/>
        <v>0</v>
      </c>
      <c r="I404" s="58">
        <f t="shared" si="50"/>
        <v>0</v>
      </c>
      <c r="J404" s="62">
        <f t="shared" si="51"/>
        <v>0</v>
      </c>
      <c r="K404" s="63">
        <f t="shared" si="52"/>
        <v>115.08333333329938</v>
      </c>
      <c r="L404" s="64">
        <f t="shared" si="53"/>
        <v>1E-3</v>
      </c>
      <c r="N404">
        <f t="shared" si="54"/>
        <v>-18.833333333333332</v>
      </c>
    </row>
    <row r="405" spans="1:14">
      <c r="A405" s="72">
        <f t="shared" si="55"/>
        <v>395</v>
      </c>
      <c r="G405" s="58">
        <f t="shared" ref="G405:G468" si="56">INT(B405/X$26)*X$25+MOD(B405,X$28)*X$27</f>
        <v>0</v>
      </c>
      <c r="H405" s="58">
        <f t="shared" ref="H405:H468" si="57">INT(C405/Y$26)*Y$25+MOD(C405,Y$28)*Y$27</f>
        <v>0</v>
      </c>
      <c r="I405" s="58">
        <f t="shared" ref="I405:I468" si="58">INT(D405/Z$26)*Z$25+MOD(D405,Z$28)*Z$27</f>
        <v>0</v>
      </c>
      <c r="J405" s="62">
        <f t="shared" ref="J405:J468" si="59">SUM(G405:I405)</f>
        <v>0</v>
      </c>
      <c r="K405" s="63">
        <f t="shared" ref="K405:K468" si="60">IF(ISNUMBER(E405),J405-$J$11+$K$9/86400,MAX($J$11:$J$2003)-$J$11)</f>
        <v>115.08333333329938</v>
      </c>
      <c r="L405" s="64">
        <f t="shared" ref="L405:L468" si="61">IF(ISBLANK(E405),0.001,IF(N405&gt;0.001,N405,0.001))</f>
        <v>1E-3</v>
      </c>
      <c r="N405">
        <f t="shared" ref="N405:N468" si="62">(E405-$U$2)/$U$1</f>
        <v>-18.833333333333332</v>
      </c>
    </row>
    <row r="406" spans="1:14">
      <c r="A406" s="72">
        <f t="shared" si="55"/>
        <v>396</v>
      </c>
      <c r="G406" s="58">
        <f t="shared" si="56"/>
        <v>0</v>
      </c>
      <c r="H406" s="58">
        <f t="shared" si="57"/>
        <v>0</v>
      </c>
      <c r="I406" s="58">
        <f t="shared" si="58"/>
        <v>0</v>
      </c>
      <c r="J406" s="62">
        <f t="shared" si="59"/>
        <v>0</v>
      </c>
      <c r="K406" s="63">
        <f t="shared" si="60"/>
        <v>115.08333333329938</v>
      </c>
      <c r="L406" s="64">
        <f t="shared" si="61"/>
        <v>1E-3</v>
      </c>
      <c r="N406">
        <f t="shared" si="62"/>
        <v>-18.833333333333332</v>
      </c>
    </row>
    <row r="407" spans="1:14">
      <c r="A407" s="72">
        <f t="shared" si="55"/>
        <v>397</v>
      </c>
      <c r="G407" s="58">
        <f t="shared" si="56"/>
        <v>0</v>
      </c>
      <c r="H407" s="58">
        <f t="shared" si="57"/>
        <v>0</v>
      </c>
      <c r="I407" s="58">
        <f t="shared" si="58"/>
        <v>0</v>
      </c>
      <c r="J407" s="62">
        <f t="shared" si="59"/>
        <v>0</v>
      </c>
      <c r="K407" s="63">
        <f t="shared" si="60"/>
        <v>115.08333333329938</v>
      </c>
      <c r="L407" s="64">
        <f t="shared" si="61"/>
        <v>1E-3</v>
      </c>
      <c r="N407">
        <f t="shared" si="62"/>
        <v>-18.833333333333332</v>
      </c>
    </row>
    <row r="408" spans="1:14">
      <c r="A408" s="72">
        <f t="shared" si="55"/>
        <v>398</v>
      </c>
      <c r="G408" s="58">
        <f t="shared" si="56"/>
        <v>0</v>
      </c>
      <c r="H408" s="58">
        <f t="shared" si="57"/>
        <v>0</v>
      </c>
      <c r="I408" s="58">
        <f t="shared" si="58"/>
        <v>0</v>
      </c>
      <c r="J408" s="62">
        <f t="shared" si="59"/>
        <v>0</v>
      </c>
      <c r="K408" s="63">
        <f t="shared" si="60"/>
        <v>115.08333333329938</v>
      </c>
      <c r="L408" s="64">
        <f t="shared" si="61"/>
        <v>1E-3</v>
      </c>
      <c r="N408">
        <f t="shared" si="62"/>
        <v>-18.833333333333332</v>
      </c>
    </row>
    <row r="409" spans="1:14">
      <c r="A409" s="72">
        <f t="shared" si="55"/>
        <v>399</v>
      </c>
      <c r="G409" s="58">
        <f t="shared" si="56"/>
        <v>0</v>
      </c>
      <c r="H409" s="58">
        <f t="shared" si="57"/>
        <v>0</v>
      </c>
      <c r="I409" s="58">
        <f t="shared" si="58"/>
        <v>0</v>
      </c>
      <c r="J409" s="62">
        <f t="shared" si="59"/>
        <v>0</v>
      </c>
      <c r="K409" s="63">
        <f t="shared" si="60"/>
        <v>115.08333333329938</v>
      </c>
      <c r="L409" s="64">
        <f t="shared" si="61"/>
        <v>1E-3</v>
      </c>
      <c r="N409">
        <f t="shared" si="62"/>
        <v>-18.833333333333332</v>
      </c>
    </row>
    <row r="410" spans="1:14">
      <c r="A410" s="72">
        <f t="shared" si="55"/>
        <v>400</v>
      </c>
      <c r="G410" s="58">
        <f t="shared" si="56"/>
        <v>0</v>
      </c>
      <c r="H410" s="58">
        <f t="shared" si="57"/>
        <v>0</v>
      </c>
      <c r="I410" s="58">
        <f t="shared" si="58"/>
        <v>0</v>
      </c>
      <c r="J410" s="62">
        <f t="shared" si="59"/>
        <v>0</v>
      </c>
      <c r="K410" s="63">
        <f t="shared" si="60"/>
        <v>115.08333333329938</v>
      </c>
      <c r="L410" s="64">
        <f t="shared" si="61"/>
        <v>1E-3</v>
      </c>
      <c r="N410">
        <f t="shared" si="62"/>
        <v>-18.833333333333332</v>
      </c>
    </row>
    <row r="411" spans="1:14">
      <c r="A411" s="72">
        <f t="shared" si="55"/>
        <v>401</v>
      </c>
      <c r="G411" s="58">
        <f t="shared" si="56"/>
        <v>0</v>
      </c>
      <c r="H411" s="58">
        <f t="shared" si="57"/>
        <v>0</v>
      </c>
      <c r="I411" s="58">
        <f t="shared" si="58"/>
        <v>0</v>
      </c>
      <c r="J411" s="62">
        <f t="shared" si="59"/>
        <v>0</v>
      </c>
      <c r="K411" s="63">
        <f t="shared" si="60"/>
        <v>115.08333333329938</v>
      </c>
      <c r="L411" s="64">
        <f t="shared" si="61"/>
        <v>1E-3</v>
      </c>
      <c r="N411">
        <f t="shared" si="62"/>
        <v>-18.833333333333332</v>
      </c>
    </row>
    <row r="412" spans="1:14">
      <c r="A412" s="72">
        <f t="shared" si="55"/>
        <v>402</v>
      </c>
      <c r="G412" s="58">
        <f t="shared" si="56"/>
        <v>0</v>
      </c>
      <c r="H412" s="58">
        <f t="shared" si="57"/>
        <v>0</v>
      </c>
      <c r="I412" s="58">
        <f t="shared" si="58"/>
        <v>0</v>
      </c>
      <c r="J412" s="62">
        <f t="shared" si="59"/>
        <v>0</v>
      </c>
      <c r="K412" s="63">
        <f t="shared" si="60"/>
        <v>115.08333333329938</v>
      </c>
      <c r="L412" s="64">
        <f t="shared" si="61"/>
        <v>1E-3</v>
      </c>
      <c r="N412">
        <f t="shared" si="62"/>
        <v>-18.833333333333332</v>
      </c>
    </row>
    <row r="413" spans="1:14">
      <c r="A413" s="72">
        <f t="shared" si="55"/>
        <v>403</v>
      </c>
      <c r="G413" s="58">
        <f t="shared" si="56"/>
        <v>0</v>
      </c>
      <c r="H413" s="58">
        <f t="shared" si="57"/>
        <v>0</v>
      </c>
      <c r="I413" s="58">
        <f t="shared" si="58"/>
        <v>0</v>
      </c>
      <c r="J413" s="62">
        <f t="shared" si="59"/>
        <v>0</v>
      </c>
      <c r="K413" s="63">
        <f t="shared" si="60"/>
        <v>115.08333333329938</v>
      </c>
      <c r="L413" s="64">
        <f t="shared" si="61"/>
        <v>1E-3</v>
      </c>
      <c r="N413">
        <f t="shared" si="62"/>
        <v>-18.833333333333332</v>
      </c>
    </row>
    <row r="414" spans="1:14">
      <c r="A414" s="72">
        <f t="shared" si="55"/>
        <v>404</v>
      </c>
      <c r="G414" s="58">
        <f t="shared" si="56"/>
        <v>0</v>
      </c>
      <c r="H414" s="58">
        <f t="shared" si="57"/>
        <v>0</v>
      </c>
      <c r="I414" s="58">
        <f t="shared" si="58"/>
        <v>0</v>
      </c>
      <c r="J414" s="62">
        <f t="shared" si="59"/>
        <v>0</v>
      </c>
      <c r="K414" s="63">
        <f t="shared" si="60"/>
        <v>115.08333333329938</v>
      </c>
      <c r="L414" s="64">
        <f t="shared" si="61"/>
        <v>1E-3</v>
      </c>
      <c r="N414">
        <f t="shared" si="62"/>
        <v>-18.833333333333332</v>
      </c>
    </row>
    <row r="415" spans="1:14">
      <c r="A415" s="72">
        <f t="shared" si="55"/>
        <v>405</v>
      </c>
      <c r="G415" s="58">
        <f t="shared" si="56"/>
        <v>0</v>
      </c>
      <c r="H415" s="58">
        <f t="shared" si="57"/>
        <v>0</v>
      </c>
      <c r="I415" s="58">
        <f t="shared" si="58"/>
        <v>0</v>
      </c>
      <c r="J415" s="62">
        <f t="shared" si="59"/>
        <v>0</v>
      </c>
      <c r="K415" s="63">
        <f t="shared" si="60"/>
        <v>115.08333333329938</v>
      </c>
      <c r="L415" s="64">
        <f t="shared" si="61"/>
        <v>1E-3</v>
      </c>
      <c r="N415">
        <f t="shared" si="62"/>
        <v>-18.833333333333332</v>
      </c>
    </row>
    <row r="416" spans="1:14">
      <c r="A416" s="72">
        <f t="shared" si="55"/>
        <v>406</v>
      </c>
      <c r="G416" s="58">
        <f t="shared" si="56"/>
        <v>0</v>
      </c>
      <c r="H416" s="58">
        <f t="shared" si="57"/>
        <v>0</v>
      </c>
      <c r="I416" s="58">
        <f t="shared" si="58"/>
        <v>0</v>
      </c>
      <c r="J416" s="62">
        <f t="shared" si="59"/>
        <v>0</v>
      </c>
      <c r="K416" s="63">
        <f t="shared" si="60"/>
        <v>115.08333333329938</v>
      </c>
      <c r="L416" s="64">
        <f t="shared" si="61"/>
        <v>1E-3</v>
      </c>
      <c r="N416">
        <f t="shared" si="62"/>
        <v>-18.833333333333332</v>
      </c>
    </row>
    <row r="417" spans="1:14">
      <c r="A417" s="72">
        <f t="shared" si="55"/>
        <v>407</v>
      </c>
      <c r="G417" s="58">
        <f t="shared" si="56"/>
        <v>0</v>
      </c>
      <c r="H417" s="58">
        <f t="shared" si="57"/>
        <v>0</v>
      </c>
      <c r="I417" s="58">
        <f t="shared" si="58"/>
        <v>0</v>
      </c>
      <c r="J417" s="62">
        <f t="shared" si="59"/>
        <v>0</v>
      </c>
      <c r="K417" s="63">
        <f t="shared" si="60"/>
        <v>115.08333333329938</v>
      </c>
      <c r="L417" s="64">
        <f t="shared" si="61"/>
        <v>1E-3</v>
      </c>
      <c r="N417">
        <f t="shared" si="62"/>
        <v>-18.833333333333332</v>
      </c>
    </row>
    <row r="418" spans="1:14">
      <c r="A418" s="72">
        <f t="shared" si="55"/>
        <v>408</v>
      </c>
      <c r="G418" s="58">
        <f t="shared" si="56"/>
        <v>0</v>
      </c>
      <c r="H418" s="58">
        <f t="shared" si="57"/>
        <v>0</v>
      </c>
      <c r="I418" s="58">
        <f t="shared" si="58"/>
        <v>0</v>
      </c>
      <c r="J418" s="62">
        <f t="shared" si="59"/>
        <v>0</v>
      </c>
      <c r="K418" s="63">
        <f t="shared" si="60"/>
        <v>115.08333333329938</v>
      </c>
      <c r="L418" s="64">
        <f t="shared" si="61"/>
        <v>1E-3</v>
      </c>
      <c r="N418">
        <f t="shared" si="62"/>
        <v>-18.833333333333332</v>
      </c>
    </row>
    <row r="419" spans="1:14">
      <c r="A419" s="72">
        <f t="shared" si="55"/>
        <v>409</v>
      </c>
      <c r="G419" s="58">
        <f t="shared" si="56"/>
        <v>0</v>
      </c>
      <c r="H419" s="58">
        <f t="shared" si="57"/>
        <v>0</v>
      </c>
      <c r="I419" s="58">
        <f t="shared" si="58"/>
        <v>0</v>
      </c>
      <c r="J419" s="62">
        <f t="shared" si="59"/>
        <v>0</v>
      </c>
      <c r="K419" s="63">
        <f t="shared" si="60"/>
        <v>115.08333333329938</v>
      </c>
      <c r="L419" s="64">
        <f t="shared" si="61"/>
        <v>1E-3</v>
      </c>
      <c r="N419">
        <f t="shared" si="62"/>
        <v>-18.833333333333332</v>
      </c>
    </row>
    <row r="420" spans="1:14">
      <c r="A420" s="72">
        <f t="shared" si="55"/>
        <v>410</v>
      </c>
      <c r="G420" s="58">
        <f t="shared" si="56"/>
        <v>0</v>
      </c>
      <c r="H420" s="58">
        <f t="shared" si="57"/>
        <v>0</v>
      </c>
      <c r="I420" s="58">
        <f t="shared" si="58"/>
        <v>0</v>
      </c>
      <c r="J420" s="62">
        <f t="shared" si="59"/>
        <v>0</v>
      </c>
      <c r="K420" s="63">
        <f t="shared" si="60"/>
        <v>115.08333333329938</v>
      </c>
      <c r="L420" s="64">
        <f t="shared" si="61"/>
        <v>1E-3</v>
      </c>
      <c r="N420">
        <f t="shared" si="62"/>
        <v>-18.833333333333332</v>
      </c>
    </row>
    <row r="421" spans="1:14">
      <c r="A421" s="72">
        <f t="shared" si="55"/>
        <v>411</v>
      </c>
      <c r="G421" s="58">
        <f t="shared" si="56"/>
        <v>0</v>
      </c>
      <c r="H421" s="58">
        <f t="shared" si="57"/>
        <v>0</v>
      </c>
      <c r="I421" s="58">
        <f t="shared" si="58"/>
        <v>0</v>
      </c>
      <c r="J421" s="62">
        <f t="shared" si="59"/>
        <v>0</v>
      </c>
      <c r="K421" s="63">
        <f t="shared" si="60"/>
        <v>115.08333333329938</v>
      </c>
      <c r="L421" s="64">
        <f t="shared" si="61"/>
        <v>1E-3</v>
      </c>
      <c r="N421">
        <f t="shared" si="62"/>
        <v>-18.833333333333332</v>
      </c>
    </row>
    <row r="422" spans="1:14">
      <c r="A422" s="72">
        <f t="shared" si="55"/>
        <v>412</v>
      </c>
      <c r="G422" s="58">
        <f t="shared" si="56"/>
        <v>0</v>
      </c>
      <c r="H422" s="58">
        <f t="shared" si="57"/>
        <v>0</v>
      </c>
      <c r="I422" s="58">
        <f t="shared" si="58"/>
        <v>0</v>
      </c>
      <c r="J422" s="62">
        <f t="shared" si="59"/>
        <v>0</v>
      </c>
      <c r="K422" s="63">
        <f t="shared" si="60"/>
        <v>115.08333333329938</v>
      </c>
      <c r="L422" s="64">
        <f t="shared" si="61"/>
        <v>1E-3</v>
      </c>
      <c r="N422">
        <f t="shared" si="62"/>
        <v>-18.833333333333332</v>
      </c>
    </row>
    <row r="423" spans="1:14">
      <c r="A423" s="72">
        <f t="shared" si="55"/>
        <v>413</v>
      </c>
      <c r="G423" s="58">
        <f t="shared" si="56"/>
        <v>0</v>
      </c>
      <c r="H423" s="58">
        <f t="shared" si="57"/>
        <v>0</v>
      </c>
      <c r="I423" s="58">
        <f t="shared" si="58"/>
        <v>0</v>
      </c>
      <c r="J423" s="62">
        <f t="shared" si="59"/>
        <v>0</v>
      </c>
      <c r="K423" s="63">
        <f t="shared" si="60"/>
        <v>115.08333333329938</v>
      </c>
      <c r="L423" s="64">
        <f t="shared" si="61"/>
        <v>1E-3</v>
      </c>
      <c r="N423">
        <f t="shared" si="62"/>
        <v>-18.833333333333332</v>
      </c>
    </row>
    <row r="424" spans="1:14">
      <c r="A424" s="72">
        <f t="shared" si="55"/>
        <v>414</v>
      </c>
      <c r="G424" s="58">
        <f t="shared" si="56"/>
        <v>0</v>
      </c>
      <c r="H424" s="58">
        <f t="shared" si="57"/>
        <v>0</v>
      </c>
      <c r="I424" s="58">
        <f t="shared" si="58"/>
        <v>0</v>
      </c>
      <c r="J424" s="62">
        <f t="shared" si="59"/>
        <v>0</v>
      </c>
      <c r="K424" s="63">
        <f t="shared" si="60"/>
        <v>115.08333333329938</v>
      </c>
      <c r="L424" s="64">
        <f t="shared" si="61"/>
        <v>1E-3</v>
      </c>
      <c r="N424">
        <f t="shared" si="62"/>
        <v>-18.833333333333332</v>
      </c>
    </row>
    <row r="425" spans="1:14">
      <c r="A425" s="72">
        <f t="shared" si="55"/>
        <v>415</v>
      </c>
      <c r="G425" s="58">
        <f t="shared" si="56"/>
        <v>0</v>
      </c>
      <c r="H425" s="58">
        <f t="shared" si="57"/>
        <v>0</v>
      </c>
      <c r="I425" s="58">
        <f t="shared" si="58"/>
        <v>0</v>
      </c>
      <c r="J425" s="62">
        <f t="shared" si="59"/>
        <v>0</v>
      </c>
      <c r="K425" s="63">
        <f t="shared" si="60"/>
        <v>115.08333333329938</v>
      </c>
      <c r="L425" s="64">
        <f t="shared" si="61"/>
        <v>1E-3</v>
      </c>
      <c r="N425">
        <f t="shared" si="62"/>
        <v>-18.833333333333332</v>
      </c>
    </row>
    <row r="426" spans="1:14">
      <c r="A426" s="72">
        <f t="shared" si="55"/>
        <v>416</v>
      </c>
      <c r="G426" s="58">
        <f t="shared" si="56"/>
        <v>0</v>
      </c>
      <c r="H426" s="58">
        <f t="shared" si="57"/>
        <v>0</v>
      </c>
      <c r="I426" s="58">
        <f t="shared" si="58"/>
        <v>0</v>
      </c>
      <c r="J426" s="62">
        <f t="shared" si="59"/>
        <v>0</v>
      </c>
      <c r="K426" s="63">
        <f t="shared" si="60"/>
        <v>115.08333333329938</v>
      </c>
      <c r="L426" s="64">
        <f t="shared" si="61"/>
        <v>1E-3</v>
      </c>
      <c r="N426">
        <f t="shared" si="62"/>
        <v>-18.833333333333332</v>
      </c>
    </row>
    <row r="427" spans="1:14">
      <c r="A427" s="72">
        <f t="shared" si="55"/>
        <v>417</v>
      </c>
      <c r="G427" s="58">
        <f t="shared" si="56"/>
        <v>0</v>
      </c>
      <c r="H427" s="58">
        <f t="shared" si="57"/>
        <v>0</v>
      </c>
      <c r="I427" s="58">
        <f t="shared" si="58"/>
        <v>0</v>
      </c>
      <c r="J427" s="62">
        <f t="shared" si="59"/>
        <v>0</v>
      </c>
      <c r="K427" s="63">
        <f t="shared" si="60"/>
        <v>115.08333333329938</v>
      </c>
      <c r="L427" s="64">
        <f t="shared" si="61"/>
        <v>1E-3</v>
      </c>
      <c r="N427">
        <f t="shared" si="62"/>
        <v>-18.833333333333332</v>
      </c>
    </row>
    <row r="428" spans="1:14">
      <c r="A428" s="72">
        <f t="shared" si="55"/>
        <v>418</v>
      </c>
      <c r="G428" s="58">
        <f t="shared" si="56"/>
        <v>0</v>
      </c>
      <c r="H428" s="58">
        <f t="shared" si="57"/>
        <v>0</v>
      </c>
      <c r="I428" s="58">
        <f t="shared" si="58"/>
        <v>0</v>
      </c>
      <c r="J428" s="62">
        <f t="shared" si="59"/>
        <v>0</v>
      </c>
      <c r="K428" s="63">
        <f t="shared" si="60"/>
        <v>115.08333333329938</v>
      </c>
      <c r="L428" s="64">
        <f t="shared" si="61"/>
        <v>1E-3</v>
      </c>
      <c r="N428">
        <f t="shared" si="62"/>
        <v>-18.833333333333332</v>
      </c>
    </row>
    <row r="429" spans="1:14">
      <c r="A429" s="72">
        <f t="shared" si="55"/>
        <v>419</v>
      </c>
      <c r="G429" s="58">
        <f t="shared" si="56"/>
        <v>0</v>
      </c>
      <c r="H429" s="58">
        <f t="shared" si="57"/>
        <v>0</v>
      </c>
      <c r="I429" s="58">
        <f t="shared" si="58"/>
        <v>0</v>
      </c>
      <c r="J429" s="62">
        <f t="shared" si="59"/>
        <v>0</v>
      </c>
      <c r="K429" s="63">
        <f t="shared" si="60"/>
        <v>115.08333333329938</v>
      </c>
      <c r="L429" s="64">
        <f t="shared" si="61"/>
        <v>1E-3</v>
      </c>
      <c r="N429">
        <f t="shared" si="62"/>
        <v>-18.833333333333332</v>
      </c>
    </row>
    <row r="430" spans="1:14">
      <c r="A430" s="72">
        <f t="shared" si="55"/>
        <v>420</v>
      </c>
      <c r="G430" s="58">
        <f t="shared" si="56"/>
        <v>0</v>
      </c>
      <c r="H430" s="58">
        <f t="shared" si="57"/>
        <v>0</v>
      </c>
      <c r="I430" s="58">
        <f t="shared" si="58"/>
        <v>0</v>
      </c>
      <c r="J430" s="62">
        <f t="shared" si="59"/>
        <v>0</v>
      </c>
      <c r="K430" s="63">
        <f t="shared" si="60"/>
        <v>115.08333333329938</v>
      </c>
      <c r="L430" s="64">
        <f t="shared" si="61"/>
        <v>1E-3</v>
      </c>
      <c r="N430">
        <f t="shared" si="62"/>
        <v>-18.833333333333332</v>
      </c>
    </row>
    <row r="431" spans="1:14">
      <c r="A431" s="72">
        <f t="shared" si="55"/>
        <v>421</v>
      </c>
      <c r="G431" s="58">
        <f t="shared" si="56"/>
        <v>0</v>
      </c>
      <c r="H431" s="58">
        <f t="shared" si="57"/>
        <v>0</v>
      </c>
      <c r="I431" s="58">
        <f t="shared" si="58"/>
        <v>0</v>
      </c>
      <c r="J431" s="62">
        <f t="shared" si="59"/>
        <v>0</v>
      </c>
      <c r="K431" s="63">
        <f t="shared" si="60"/>
        <v>115.08333333329938</v>
      </c>
      <c r="L431" s="64">
        <f t="shared" si="61"/>
        <v>1E-3</v>
      </c>
      <c r="N431">
        <f t="shared" si="62"/>
        <v>-18.833333333333332</v>
      </c>
    </row>
    <row r="432" spans="1:14">
      <c r="A432" s="72">
        <f t="shared" si="55"/>
        <v>422</v>
      </c>
      <c r="G432" s="58">
        <f t="shared" si="56"/>
        <v>0</v>
      </c>
      <c r="H432" s="58">
        <f t="shared" si="57"/>
        <v>0</v>
      </c>
      <c r="I432" s="58">
        <f t="shared" si="58"/>
        <v>0</v>
      </c>
      <c r="J432" s="62">
        <f t="shared" si="59"/>
        <v>0</v>
      </c>
      <c r="K432" s="63">
        <f t="shared" si="60"/>
        <v>115.08333333329938</v>
      </c>
      <c r="L432" s="64">
        <f t="shared" si="61"/>
        <v>1E-3</v>
      </c>
      <c r="N432">
        <f t="shared" si="62"/>
        <v>-18.833333333333332</v>
      </c>
    </row>
    <row r="433" spans="1:14">
      <c r="A433" s="72">
        <f t="shared" si="55"/>
        <v>423</v>
      </c>
      <c r="G433" s="58">
        <f t="shared" si="56"/>
        <v>0</v>
      </c>
      <c r="H433" s="58">
        <f t="shared" si="57"/>
        <v>0</v>
      </c>
      <c r="I433" s="58">
        <f t="shared" si="58"/>
        <v>0</v>
      </c>
      <c r="J433" s="62">
        <f t="shared" si="59"/>
        <v>0</v>
      </c>
      <c r="K433" s="63">
        <f t="shared" si="60"/>
        <v>115.08333333329938</v>
      </c>
      <c r="L433" s="64">
        <f t="shared" si="61"/>
        <v>1E-3</v>
      </c>
      <c r="N433">
        <f t="shared" si="62"/>
        <v>-18.833333333333332</v>
      </c>
    </row>
    <row r="434" spans="1:14">
      <c r="A434" s="72">
        <f t="shared" si="55"/>
        <v>424</v>
      </c>
      <c r="G434" s="58">
        <f t="shared" si="56"/>
        <v>0</v>
      </c>
      <c r="H434" s="58">
        <f t="shared" si="57"/>
        <v>0</v>
      </c>
      <c r="I434" s="58">
        <f t="shared" si="58"/>
        <v>0</v>
      </c>
      <c r="J434" s="62">
        <f t="shared" si="59"/>
        <v>0</v>
      </c>
      <c r="K434" s="63">
        <f t="shared" si="60"/>
        <v>115.08333333329938</v>
      </c>
      <c r="L434" s="64">
        <f t="shared" si="61"/>
        <v>1E-3</v>
      </c>
      <c r="N434">
        <f t="shared" si="62"/>
        <v>-18.833333333333332</v>
      </c>
    </row>
    <row r="435" spans="1:14">
      <c r="A435" s="72">
        <f t="shared" si="55"/>
        <v>425</v>
      </c>
      <c r="G435" s="58">
        <f t="shared" si="56"/>
        <v>0</v>
      </c>
      <c r="H435" s="58">
        <f t="shared" si="57"/>
        <v>0</v>
      </c>
      <c r="I435" s="58">
        <f t="shared" si="58"/>
        <v>0</v>
      </c>
      <c r="J435" s="62">
        <f t="shared" si="59"/>
        <v>0</v>
      </c>
      <c r="K435" s="63">
        <f t="shared" si="60"/>
        <v>115.08333333329938</v>
      </c>
      <c r="L435" s="64">
        <f t="shared" si="61"/>
        <v>1E-3</v>
      </c>
      <c r="N435">
        <f t="shared" si="62"/>
        <v>-18.833333333333332</v>
      </c>
    </row>
    <row r="436" spans="1:14">
      <c r="A436" s="72">
        <f t="shared" si="55"/>
        <v>426</v>
      </c>
      <c r="G436" s="58">
        <f t="shared" si="56"/>
        <v>0</v>
      </c>
      <c r="H436" s="58">
        <f t="shared" si="57"/>
        <v>0</v>
      </c>
      <c r="I436" s="58">
        <f t="shared" si="58"/>
        <v>0</v>
      </c>
      <c r="J436" s="62">
        <f t="shared" si="59"/>
        <v>0</v>
      </c>
      <c r="K436" s="63">
        <f t="shared" si="60"/>
        <v>115.08333333329938</v>
      </c>
      <c r="L436" s="64">
        <f t="shared" si="61"/>
        <v>1E-3</v>
      </c>
      <c r="N436">
        <f t="shared" si="62"/>
        <v>-18.833333333333332</v>
      </c>
    </row>
    <row r="437" spans="1:14">
      <c r="A437" s="72">
        <f t="shared" si="55"/>
        <v>427</v>
      </c>
      <c r="G437" s="58">
        <f t="shared" si="56"/>
        <v>0</v>
      </c>
      <c r="H437" s="58">
        <f t="shared" si="57"/>
        <v>0</v>
      </c>
      <c r="I437" s="58">
        <f t="shared" si="58"/>
        <v>0</v>
      </c>
      <c r="J437" s="62">
        <f t="shared" si="59"/>
        <v>0</v>
      </c>
      <c r="K437" s="63">
        <f t="shared" si="60"/>
        <v>115.08333333329938</v>
      </c>
      <c r="L437" s="64">
        <f t="shared" si="61"/>
        <v>1E-3</v>
      </c>
      <c r="N437">
        <f t="shared" si="62"/>
        <v>-18.833333333333332</v>
      </c>
    </row>
    <row r="438" spans="1:14">
      <c r="A438" s="72">
        <f t="shared" si="55"/>
        <v>428</v>
      </c>
      <c r="G438" s="58">
        <f t="shared" si="56"/>
        <v>0</v>
      </c>
      <c r="H438" s="58">
        <f t="shared" si="57"/>
        <v>0</v>
      </c>
      <c r="I438" s="58">
        <f t="shared" si="58"/>
        <v>0</v>
      </c>
      <c r="J438" s="62">
        <f t="shared" si="59"/>
        <v>0</v>
      </c>
      <c r="K438" s="63">
        <f t="shared" si="60"/>
        <v>115.08333333329938</v>
      </c>
      <c r="L438" s="64">
        <f t="shared" si="61"/>
        <v>1E-3</v>
      </c>
      <c r="N438">
        <f t="shared" si="62"/>
        <v>-18.833333333333332</v>
      </c>
    </row>
    <row r="439" spans="1:14">
      <c r="A439" s="72">
        <f t="shared" si="55"/>
        <v>429</v>
      </c>
      <c r="G439" s="58">
        <f t="shared" si="56"/>
        <v>0</v>
      </c>
      <c r="H439" s="58">
        <f t="shared" si="57"/>
        <v>0</v>
      </c>
      <c r="I439" s="58">
        <f t="shared" si="58"/>
        <v>0</v>
      </c>
      <c r="J439" s="62">
        <f t="shared" si="59"/>
        <v>0</v>
      </c>
      <c r="K439" s="63">
        <f t="shared" si="60"/>
        <v>115.08333333329938</v>
      </c>
      <c r="L439" s="64">
        <f t="shared" si="61"/>
        <v>1E-3</v>
      </c>
      <c r="N439">
        <f t="shared" si="62"/>
        <v>-18.833333333333332</v>
      </c>
    </row>
    <row r="440" spans="1:14">
      <c r="A440" s="72">
        <f t="shared" si="55"/>
        <v>430</v>
      </c>
      <c r="G440" s="58">
        <f t="shared" si="56"/>
        <v>0</v>
      </c>
      <c r="H440" s="58">
        <f t="shared" si="57"/>
        <v>0</v>
      </c>
      <c r="I440" s="58">
        <f t="shared" si="58"/>
        <v>0</v>
      </c>
      <c r="J440" s="62">
        <f t="shared" si="59"/>
        <v>0</v>
      </c>
      <c r="K440" s="63">
        <f t="shared" si="60"/>
        <v>115.08333333329938</v>
      </c>
      <c r="L440" s="64">
        <f t="shared" si="61"/>
        <v>1E-3</v>
      </c>
      <c r="N440">
        <f t="shared" si="62"/>
        <v>-18.833333333333332</v>
      </c>
    </row>
    <row r="441" spans="1:14">
      <c r="A441" s="72">
        <f t="shared" si="55"/>
        <v>431</v>
      </c>
      <c r="G441" s="58">
        <f t="shared" si="56"/>
        <v>0</v>
      </c>
      <c r="H441" s="58">
        <f t="shared" si="57"/>
        <v>0</v>
      </c>
      <c r="I441" s="58">
        <f t="shared" si="58"/>
        <v>0</v>
      </c>
      <c r="J441" s="62">
        <f t="shared" si="59"/>
        <v>0</v>
      </c>
      <c r="K441" s="63">
        <f t="shared" si="60"/>
        <v>115.08333333329938</v>
      </c>
      <c r="L441" s="64">
        <f t="shared" si="61"/>
        <v>1E-3</v>
      </c>
      <c r="N441">
        <f t="shared" si="62"/>
        <v>-18.833333333333332</v>
      </c>
    </row>
    <row r="442" spans="1:14">
      <c r="A442" s="72">
        <f t="shared" si="55"/>
        <v>432</v>
      </c>
      <c r="G442" s="58">
        <f t="shared" si="56"/>
        <v>0</v>
      </c>
      <c r="H442" s="58">
        <f t="shared" si="57"/>
        <v>0</v>
      </c>
      <c r="I442" s="58">
        <f t="shared" si="58"/>
        <v>0</v>
      </c>
      <c r="J442" s="62">
        <f t="shared" si="59"/>
        <v>0</v>
      </c>
      <c r="K442" s="63">
        <f t="shared" si="60"/>
        <v>115.08333333329938</v>
      </c>
      <c r="L442" s="64">
        <f t="shared" si="61"/>
        <v>1E-3</v>
      </c>
      <c r="N442">
        <f t="shared" si="62"/>
        <v>-18.833333333333332</v>
      </c>
    </row>
    <row r="443" spans="1:14">
      <c r="A443" s="72">
        <f t="shared" si="55"/>
        <v>433</v>
      </c>
      <c r="G443" s="58">
        <f t="shared" si="56"/>
        <v>0</v>
      </c>
      <c r="H443" s="58">
        <f t="shared" si="57"/>
        <v>0</v>
      </c>
      <c r="I443" s="58">
        <f t="shared" si="58"/>
        <v>0</v>
      </c>
      <c r="J443" s="62">
        <f t="shared" si="59"/>
        <v>0</v>
      </c>
      <c r="K443" s="63">
        <f t="shared" si="60"/>
        <v>115.08333333329938</v>
      </c>
      <c r="L443" s="64">
        <f t="shared" si="61"/>
        <v>1E-3</v>
      </c>
      <c r="N443">
        <f t="shared" si="62"/>
        <v>-18.833333333333332</v>
      </c>
    </row>
    <row r="444" spans="1:14">
      <c r="A444" s="72">
        <f t="shared" si="55"/>
        <v>434</v>
      </c>
      <c r="G444" s="58">
        <f t="shared" si="56"/>
        <v>0</v>
      </c>
      <c r="H444" s="58">
        <f t="shared" si="57"/>
        <v>0</v>
      </c>
      <c r="I444" s="58">
        <f t="shared" si="58"/>
        <v>0</v>
      </c>
      <c r="J444" s="62">
        <f t="shared" si="59"/>
        <v>0</v>
      </c>
      <c r="K444" s="63">
        <f t="shared" si="60"/>
        <v>115.08333333329938</v>
      </c>
      <c r="L444" s="64">
        <f t="shared" si="61"/>
        <v>1E-3</v>
      </c>
      <c r="N444">
        <f t="shared" si="62"/>
        <v>-18.833333333333332</v>
      </c>
    </row>
    <row r="445" spans="1:14">
      <c r="A445" s="72">
        <f t="shared" si="55"/>
        <v>435</v>
      </c>
      <c r="G445" s="58">
        <f t="shared" si="56"/>
        <v>0</v>
      </c>
      <c r="H445" s="58">
        <f t="shared" si="57"/>
        <v>0</v>
      </c>
      <c r="I445" s="58">
        <f t="shared" si="58"/>
        <v>0</v>
      </c>
      <c r="J445" s="62">
        <f t="shared" si="59"/>
        <v>0</v>
      </c>
      <c r="K445" s="63">
        <f t="shared" si="60"/>
        <v>115.08333333329938</v>
      </c>
      <c r="L445" s="64">
        <f t="shared" si="61"/>
        <v>1E-3</v>
      </c>
      <c r="N445">
        <f t="shared" si="62"/>
        <v>-18.833333333333332</v>
      </c>
    </row>
    <row r="446" spans="1:14">
      <c r="A446" s="72">
        <f t="shared" si="55"/>
        <v>436</v>
      </c>
      <c r="G446" s="58">
        <f t="shared" si="56"/>
        <v>0</v>
      </c>
      <c r="H446" s="58">
        <f t="shared" si="57"/>
        <v>0</v>
      </c>
      <c r="I446" s="58">
        <f t="shared" si="58"/>
        <v>0</v>
      </c>
      <c r="J446" s="62">
        <f t="shared" si="59"/>
        <v>0</v>
      </c>
      <c r="K446" s="63">
        <f t="shared" si="60"/>
        <v>115.08333333329938</v>
      </c>
      <c r="L446" s="64">
        <f t="shared" si="61"/>
        <v>1E-3</v>
      </c>
      <c r="N446">
        <f t="shared" si="62"/>
        <v>-18.833333333333332</v>
      </c>
    </row>
    <row r="447" spans="1:14">
      <c r="A447" s="72">
        <f t="shared" si="55"/>
        <v>437</v>
      </c>
      <c r="G447" s="58">
        <f t="shared" si="56"/>
        <v>0</v>
      </c>
      <c r="H447" s="58">
        <f t="shared" si="57"/>
        <v>0</v>
      </c>
      <c r="I447" s="58">
        <f t="shared" si="58"/>
        <v>0</v>
      </c>
      <c r="J447" s="62">
        <f t="shared" si="59"/>
        <v>0</v>
      </c>
      <c r="K447" s="63">
        <f t="shared" si="60"/>
        <v>115.08333333329938</v>
      </c>
      <c r="L447" s="64">
        <f t="shared" si="61"/>
        <v>1E-3</v>
      </c>
      <c r="N447">
        <f t="shared" si="62"/>
        <v>-18.833333333333332</v>
      </c>
    </row>
    <row r="448" spans="1:14">
      <c r="A448" s="72">
        <f t="shared" si="55"/>
        <v>438</v>
      </c>
      <c r="G448" s="58">
        <f t="shared" si="56"/>
        <v>0</v>
      </c>
      <c r="H448" s="58">
        <f t="shared" si="57"/>
        <v>0</v>
      </c>
      <c r="I448" s="58">
        <f t="shared" si="58"/>
        <v>0</v>
      </c>
      <c r="J448" s="62">
        <f t="shared" si="59"/>
        <v>0</v>
      </c>
      <c r="K448" s="63">
        <f t="shared" si="60"/>
        <v>115.08333333329938</v>
      </c>
      <c r="L448" s="64">
        <f t="shared" si="61"/>
        <v>1E-3</v>
      </c>
      <c r="N448">
        <f t="shared" si="62"/>
        <v>-18.833333333333332</v>
      </c>
    </row>
    <row r="449" spans="1:14">
      <c r="A449" s="72">
        <f t="shared" si="55"/>
        <v>439</v>
      </c>
      <c r="G449" s="58">
        <f t="shared" si="56"/>
        <v>0</v>
      </c>
      <c r="H449" s="58">
        <f t="shared" si="57"/>
        <v>0</v>
      </c>
      <c r="I449" s="58">
        <f t="shared" si="58"/>
        <v>0</v>
      </c>
      <c r="J449" s="62">
        <f t="shared" si="59"/>
        <v>0</v>
      </c>
      <c r="K449" s="63">
        <f t="shared" si="60"/>
        <v>115.08333333329938</v>
      </c>
      <c r="L449" s="64">
        <f t="shared" si="61"/>
        <v>1E-3</v>
      </c>
      <c r="N449">
        <f t="shared" si="62"/>
        <v>-18.833333333333332</v>
      </c>
    </row>
    <row r="450" spans="1:14">
      <c r="A450" s="72">
        <f t="shared" si="55"/>
        <v>440</v>
      </c>
      <c r="G450" s="58">
        <f t="shared" si="56"/>
        <v>0</v>
      </c>
      <c r="H450" s="58">
        <f t="shared" si="57"/>
        <v>0</v>
      </c>
      <c r="I450" s="58">
        <f t="shared" si="58"/>
        <v>0</v>
      </c>
      <c r="J450" s="62">
        <f t="shared" si="59"/>
        <v>0</v>
      </c>
      <c r="K450" s="63">
        <f t="shared" si="60"/>
        <v>115.08333333329938</v>
      </c>
      <c r="L450" s="64">
        <f t="shared" si="61"/>
        <v>1E-3</v>
      </c>
      <c r="N450">
        <f t="shared" si="62"/>
        <v>-18.833333333333332</v>
      </c>
    </row>
    <row r="451" spans="1:14">
      <c r="A451" s="72">
        <f t="shared" si="55"/>
        <v>441</v>
      </c>
      <c r="G451" s="58">
        <f t="shared" si="56"/>
        <v>0</v>
      </c>
      <c r="H451" s="58">
        <f t="shared" si="57"/>
        <v>0</v>
      </c>
      <c r="I451" s="58">
        <f t="shared" si="58"/>
        <v>0</v>
      </c>
      <c r="J451" s="62">
        <f t="shared" si="59"/>
        <v>0</v>
      </c>
      <c r="K451" s="63">
        <f t="shared" si="60"/>
        <v>115.08333333329938</v>
      </c>
      <c r="L451" s="64">
        <f t="shared" si="61"/>
        <v>1E-3</v>
      </c>
      <c r="N451">
        <f t="shared" si="62"/>
        <v>-18.833333333333332</v>
      </c>
    </row>
    <row r="452" spans="1:14">
      <c r="A452" s="72">
        <f t="shared" si="55"/>
        <v>442</v>
      </c>
      <c r="G452" s="58">
        <f t="shared" si="56"/>
        <v>0</v>
      </c>
      <c r="H452" s="58">
        <f t="shared" si="57"/>
        <v>0</v>
      </c>
      <c r="I452" s="58">
        <f t="shared" si="58"/>
        <v>0</v>
      </c>
      <c r="J452" s="62">
        <f t="shared" si="59"/>
        <v>0</v>
      </c>
      <c r="K452" s="63">
        <f t="shared" si="60"/>
        <v>115.08333333329938</v>
      </c>
      <c r="L452" s="64">
        <f t="shared" si="61"/>
        <v>1E-3</v>
      </c>
      <c r="N452">
        <f t="shared" si="62"/>
        <v>-18.833333333333332</v>
      </c>
    </row>
    <row r="453" spans="1:14">
      <c r="A453" s="72">
        <f t="shared" si="55"/>
        <v>443</v>
      </c>
      <c r="G453" s="58">
        <f t="shared" si="56"/>
        <v>0</v>
      </c>
      <c r="H453" s="58">
        <f t="shared" si="57"/>
        <v>0</v>
      </c>
      <c r="I453" s="58">
        <f t="shared" si="58"/>
        <v>0</v>
      </c>
      <c r="J453" s="62">
        <f t="shared" si="59"/>
        <v>0</v>
      </c>
      <c r="K453" s="63">
        <f t="shared" si="60"/>
        <v>115.08333333329938</v>
      </c>
      <c r="L453" s="64">
        <f t="shared" si="61"/>
        <v>1E-3</v>
      </c>
      <c r="N453">
        <f t="shared" si="62"/>
        <v>-18.833333333333332</v>
      </c>
    </row>
    <row r="454" spans="1:14">
      <c r="A454" s="72">
        <f t="shared" si="55"/>
        <v>444</v>
      </c>
      <c r="G454" s="58">
        <f t="shared" si="56"/>
        <v>0</v>
      </c>
      <c r="H454" s="58">
        <f t="shared" si="57"/>
        <v>0</v>
      </c>
      <c r="I454" s="58">
        <f t="shared" si="58"/>
        <v>0</v>
      </c>
      <c r="J454" s="62">
        <f t="shared" si="59"/>
        <v>0</v>
      </c>
      <c r="K454" s="63">
        <f t="shared" si="60"/>
        <v>115.08333333329938</v>
      </c>
      <c r="L454" s="64">
        <f t="shared" si="61"/>
        <v>1E-3</v>
      </c>
      <c r="N454">
        <f t="shared" si="62"/>
        <v>-18.833333333333332</v>
      </c>
    </row>
    <row r="455" spans="1:14">
      <c r="A455" s="72">
        <f t="shared" si="55"/>
        <v>445</v>
      </c>
      <c r="G455" s="58">
        <f t="shared" si="56"/>
        <v>0</v>
      </c>
      <c r="H455" s="58">
        <f t="shared" si="57"/>
        <v>0</v>
      </c>
      <c r="I455" s="58">
        <f t="shared" si="58"/>
        <v>0</v>
      </c>
      <c r="J455" s="62">
        <f t="shared" si="59"/>
        <v>0</v>
      </c>
      <c r="K455" s="63">
        <f t="shared" si="60"/>
        <v>115.08333333329938</v>
      </c>
      <c r="L455" s="64">
        <f t="shared" si="61"/>
        <v>1E-3</v>
      </c>
      <c r="N455">
        <f t="shared" si="62"/>
        <v>-18.833333333333332</v>
      </c>
    </row>
    <row r="456" spans="1:14">
      <c r="A456" s="72">
        <f t="shared" si="55"/>
        <v>446</v>
      </c>
      <c r="G456" s="58">
        <f t="shared" si="56"/>
        <v>0</v>
      </c>
      <c r="H456" s="58">
        <f t="shared" si="57"/>
        <v>0</v>
      </c>
      <c r="I456" s="58">
        <f t="shared" si="58"/>
        <v>0</v>
      </c>
      <c r="J456" s="62">
        <f t="shared" si="59"/>
        <v>0</v>
      </c>
      <c r="K456" s="63">
        <f t="shared" si="60"/>
        <v>115.08333333329938</v>
      </c>
      <c r="L456" s="64">
        <f t="shared" si="61"/>
        <v>1E-3</v>
      </c>
      <c r="N456">
        <f t="shared" si="62"/>
        <v>-18.833333333333332</v>
      </c>
    </row>
    <row r="457" spans="1:14">
      <c r="A457" s="72">
        <f t="shared" si="55"/>
        <v>447</v>
      </c>
      <c r="G457" s="58">
        <f t="shared" si="56"/>
        <v>0</v>
      </c>
      <c r="H457" s="58">
        <f t="shared" si="57"/>
        <v>0</v>
      </c>
      <c r="I457" s="58">
        <f t="shared" si="58"/>
        <v>0</v>
      </c>
      <c r="J457" s="62">
        <f t="shared" si="59"/>
        <v>0</v>
      </c>
      <c r="K457" s="63">
        <f t="shared" si="60"/>
        <v>115.08333333329938</v>
      </c>
      <c r="L457" s="64">
        <f t="shared" si="61"/>
        <v>1E-3</v>
      </c>
      <c r="N457">
        <f t="shared" si="62"/>
        <v>-18.833333333333332</v>
      </c>
    </row>
    <row r="458" spans="1:14">
      <c r="A458" s="72">
        <f t="shared" si="55"/>
        <v>448</v>
      </c>
      <c r="G458" s="58">
        <f t="shared" si="56"/>
        <v>0</v>
      </c>
      <c r="H458" s="58">
        <f t="shared" si="57"/>
        <v>0</v>
      </c>
      <c r="I458" s="58">
        <f t="shared" si="58"/>
        <v>0</v>
      </c>
      <c r="J458" s="62">
        <f t="shared" si="59"/>
        <v>0</v>
      </c>
      <c r="K458" s="63">
        <f t="shared" si="60"/>
        <v>115.08333333329938</v>
      </c>
      <c r="L458" s="64">
        <f t="shared" si="61"/>
        <v>1E-3</v>
      </c>
      <c r="N458">
        <f t="shared" si="62"/>
        <v>-18.833333333333332</v>
      </c>
    </row>
    <row r="459" spans="1:14">
      <c r="A459" s="72">
        <f t="shared" si="55"/>
        <v>449</v>
      </c>
      <c r="G459" s="58">
        <f t="shared" si="56"/>
        <v>0</v>
      </c>
      <c r="H459" s="58">
        <f t="shared" si="57"/>
        <v>0</v>
      </c>
      <c r="I459" s="58">
        <f t="shared" si="58"/>
        <v>0</v>
      </c>
      <c r="J459" s="62">
        <f t="shared" si="59"/>
        <v>0</v>
      </c>
      <c r="K459" s="63">
        <f t="shared" si="60"/>
        <v>115.08333333329938</v>
      </c>
      <c r="L459" s="64">
        <f t="shared" si="61"/>
        <v>1E-3</v>
      </c>
      <c r="N459">
        <f t="shared" si="62"/>
        <v>-18.833333333333332</v>
      </c>
    </row>
    <row r="460" spans="1:14">
      <c r="A460" s="72">
        <f t="shared" si="55"/>
        <v>450</v>
      </c>
      <c r="G460" s="58">
        <f t="shared" si="56"/>
        <v>0</v>
      </c>
      <c r="H460" s="58">
        <f t="shared" si="57"/>
        <v>0</v>
      </c>
      <c r="I460" s="58">
        <f t="shared" si="58"/>
        <v>0</v>
      </c>
      <c r="J460" s="62">
        <f t="shared" si="59"/>
        <v>0</v>
      </c>
      <c r="K460" s="63">
        <f t="shared" si="60"/>
        <v>115.08333333329938</v>
      </c>
      <c r="L460" s="64">
        <f t="shared" si="61"/>
        <v>1E-3</v>
      </c>
      <c r="N460">
        <f t="shared" si="62"/>
        <v>-18.833333333333332</v>
      </c>
    </row>
    <row r="461" spans="1:14">
      <c r="A461" s="72">
        <f t="shared" ref="A461:A524" si="63">A460+1</f>
        <v>451</v>
      </c>
      <c r="G461" s="58">
        <f t="shared" si="56"/>
        <v>0</v>
      </c>
      <c r="H461" s="58">
        <f t="shared" si="57"/>
        <v>0</v>
      </c>
      <c r="I461" s="58">
        <f t="shared" si="58"/>
        <v>0</v>
      </c>
      <c r="J461" s="62">
        <f t="shared" si="59"/>
        <v>0</v>
      </c>
      <c r="K461" s="63">
        <f t="shared" si="60"/>
        <v>115.08333333329938</v>
      </c>
      <c r="L461" s="64">
        <f t="shared" si="61"/>
        <v>1E-3</v>
      </c>
      <c r="N461">
        <f t="shared" si="62"/>
        <v>-18.833333333333332</v>
      </c>
    </row>
    <row r="462" spans="1:14">
      <c r="A462" s="72">
        <f t="shared" si="63"/>
        <v>452</v>
      </c>
      <c r="G462" s="58">
        <f t="shared" si="56"/>
        <v>0</v>
      </c>
      <c r="H462" s="58">
        <f t="shared" si="57"/>
        <v>0</v>
      </c>
      <c r="I462" s="58">
        <f t="shared" si="58"/>
        <v>0</v>
      </c>
      <c r="J462" s="62">
        <f t="shared" si="59"/>
        <v>0</v>
      </c>
      <c r="K462" s="63">
        <f t="shared" si="60"/>
        <v>115.08333333329938</v>
      </c>
      <c r="L462" s="64">
        <f t="shared" si="61"/>
        <v>1E-3</v>
      </c>
      <c r="N462">
        <f t="shared" si="62"/>
        <v>-18.833333333333332</v>
      </c>
    </row>
    <row r="463" spans="1:14">
      <c r="A463" s="72">
        <f t="shared" si="63"/>
        <v>453</v>
      </c>
      <c r="G463" s="58">
        <f t="shared" si="56"/>
        <v>0</v>
      </c>
      <c r="H463" s="58">
        <f t="shared" si="57"/>
        <v>0</v>
      </c>
      <c r="I463" s="58">
        <f t="shared" si="58"/>
        <v>0</v>
      </c>
      <c r="J463" s="62">
        <f t="shared" si="59"/>
        <v>0</v>
      </c>
      <c r="K463" s="63">
        <f t="shared" si="60"/>
        <v>115.08333333329938</v>
      </c>
      <c r="L463" s="64">
        <f t="shared" si="61"/>
        <v>1E-3</v>
      </c>
      <c r="N463">
        <f t="shared" si="62"/>
        <v>-18.833333333333332</v>
      </c>
    </row>
    <row r="464" spans="1:14">
      <c r="A464" s="72">
        <f t="shared" si="63"/>
        <v>454</v>
      </c>
      <c r="G464" s="58">
        <f t="shared" si="56"/>
        <v>0</v>
      </c>
      <c r="H464" s="58">
        <f t="shared" si="57"/>
        <v>0</v>
      </c>
      <c r="I464" s="58">
        <f t="shared" si="58"/>
        <v>0</v>
      </c>
      <c r="J464" s="62">
        <f t="shared" si="59"/>
        <v>0</v>
      </c>
      <c r="K464" s="63">
        <f t="shared" si="60"/>
        <v>115.08333333329938</v>
      </c>
      <c r="L464" s="64">
        <f t="shared" si="61"/>
        <v>1E-3</v>
      </c>
      <c r="N464">
        <f t="shared" si="62"/>
        <v>-18.833333333333332</v>
      </c>
    </row>
    <row r="465" spans="1:14">
      <c r="A465" s="72">
        <f t="shared" si="63"/>
        <v>455</v>
      </c>
      <c r="G465" s="58">
        <f t="shared" si="56"/>
        <v>0</v>
      </c>
      <c r="H465" s="58">
        <f t="shared" si="57"/>
        <v>0</v>
      </c>
      <c r="I465" s="58">
        <f t="shared" si="58"/>
        <v>0</v>
      </c>
      <c r="J465" s="62">
        <f t="shared" si="59"/>
        <v>0</v>
      </c>
      <c r="K465" s="63">
        <f t="shared" si="60"/>
        <v>115.08333333329938</v>
      </c>
      <c r="L465" s="64">
        <f t="shared" si="61"/>
        <v>1E-3</v>
      </c>
      <c r="N465">
        <f t="shared" si="62"/>
        <v>-18.833333333333332</v>
      </c>
    </row>
    <row r="466" spans="1:14">
      <c r="A466" s="72">
        <f t="shared" si="63"/>
        <v>456</v>
      </c>
      <c r="G466" s="58">
        <f t="shared" si="56"/>
        <v>0</v>
      </c>
      <c r="H466" s="58">
        <f t="shared" si="57"/>
        <v>0</v>
      </c>
      <c r="I466" s="58">
        <f t="shared" si="58"/>
        <v>0</v>
      </c>
      <c r="J466" s="62">
        <f t="shared" si="59"/>
        <v>0</v>
      </c>
      <c r="K466" s="63">
        <f t="shared" si="60"/>
        <v>115.08333333329938</v>
      </c>
      <c r="L466" s="64">
        <f t="shared" si="61"/>
        <v>1E-3</v>
      </c>
      <c r="N466">
        <f t="shared" si="62"/>
        <v>-18.833333333333332</v>
      </c>
    </row>
    <row r="467" spans="1:14">
      <c r="A467" s="72">
        <f t="shared" si="63"/>
        <v>457</v>
      </c>
      <c r="G467" s="58">
        <f t="shared" si="56"/>
        <v>0</v>
      </c>
      <c r="H467" s="58">
        <f t="shared" si="57"/>
        <v>0</v>
      </c>
      <c r="I467" s="58">
        <f t="shared" si="58"/>
        <v>0</v>
      </c>
      <c r="J467" s="62">
        <f t="shared" si="59"/>
        <v>0</v>
      </c>
      <c r="K467" s="63">
        <f t="shared" si="60"/>
        <v>115.08333333329938</v>
      </c>
      <c r="L467" s="64">
        <f t="shared" si="61"/>
        <v>1E-3</v>
      </c>
      <c r="N467">
        <f t="shared" si="62"/>
        <v>-18.833333333333332</v>
      </c>
    </row>
    <row r="468" spans="1:14">
      <c r="A468" s="72">
        <f t="shared" si="63"/>
        <v>458</v>
      </c>
      <c r="G468" s="58">
        <f t="shared" si="56"/>
        <v>0</v>
      </c>
      <c r="H468" s="58">
        <f t="shared" si="57"/>
        <v>0</v>
      </c>
      <c r="I468" s="58">
        <f t="shared" si="58"/>
        <v>0</v>
      </c>
      <c r="J468" s="62">
        <f t="shared" si="59"/>
        <v>0</v>
      </c>
      <c r="K468" s="63">
        <f t="shared" si="60"/>
        <v>115.08333333329938</v>
      </c>
      <c r="L468" s="64">
        <f t="shared" si="61"/>
        <v>1E-3</v>
      </c>
      <c r="N468">
        <f t="shared" si="62"/>
        <v>-18.833333333333332</v>
      </c>
    </row>
    <row r="469" spans="1:14">
      <c r="A469" s="72">
        <f t="shared" si="63"/>
        <v>459</v>
      </c>
      <c r="G469" s="58">
        <f t="shared" ref="G469:G503" si="64">INT(B469/X$26)*X$25+MOD(B469,X$28)*X$27</f>
        <v>0</v>
      </c>
      <c r="H469" s="58">
        <f t="shared" ref="H469:H503" si="65">INT(C469/Y$26)*Y$25+MOD(C469,Y$28)*Y$27</f>
        <v>0</v>
      </c>
      <c r="I469" s="58">
        <f t="shared" ref="I469:I503" si="66">INT(D469/Z$26)*Z$25+MOD(D469,Z$28)*Z$27</f>
        <v>0</v>
      </c>
      <c r="J469" s="62">
        <f t="shared" ref="J469:J503" si="67">SUM(G469:I469)</f>
        <v>0</v>
      </c>
      <c r="K469" s="63">
        <f t="shared" ref="K469:K503" si="68">IF(ISNUMBER(E469),J469-$J$11+$K$9/86400,MAX($J$11:$J$2003)-$J$11)</f>
        <v>115.08333333329938</v>
      </c>
      <c r="L469" s="64">
        <f t="shared" ref="L469:L503" si="69">IF(ISBLANK(E469),0.001,IF(N469&gt;0.001,N469,0.001))</f>
        <v>1E-3</v>
      </c>
      <c r="N469">
        <f t="shared" ref="N469:N503" si="70">(E469-$U$2)/$U$1</f>
        <v>-18.833333333333332</v>
      </c>
    </row>
    <row r="470" spans="1:14">
      <c r="A470" s="72">
        <f t="shared" si="63"/>
        <v>460</v>
      </c>
      <c r="G470" s="58">
        <f t="shared" si="64"/>
        <v>0</v>
      </c>
      <c r="H470" s="58">
        <f t="shared" si="65"/>
        <v>0</v>
      </c>
      <c r="I470" s="58">
        <f t="shared" si="66"/>
        <v>0</v>
      </c>
      <c r="J470" s="62">
        <f t="shared" si="67"/>
        <v>0</v>
      </c>
      <c r="K470" s="63">
        <f t="shared" si="68"/>
        <v>115.08333333329938</v>
      </c>
      <c r="L470" s="64">
        <f t="shared" si="69"/>
        <v>1E-3</v>
      </c>
      <c r="N470">
        <f t="shared" si="70"/>
        <v>-18.833333333333332</v>
      </c>
    </row>
    <row r="471" spans="1:14">
      <c r="A471" s="72">
        <f t="shared" si="63"/>
        <v>461</v>
      </c>
      <c r="G471" s="58">
        <f t="shared" si="64"/>
        <v>0</v>
      </c>
      <c r="H471" s="58">
        <f t="shared" si="65"/>
        <v>0</v>
      </c>
      <c r="I471" s="58">
        <f t="shared" si="66"/>
        <v>0</v>
      </c>
      <c r="J471" s="62">
        <f t="shared" si="67"/>
        <v>0</v>
      </c>
      <c r="K471" s="63">
        <f t="shared" si="68"/>
        <v>115.08333333329938</v>
      </c>
      <c r="L471" s="64">
        <f t="shared" si="69"/>
        <v>1E-3</v>
      </c>
      <c r="N471">
        <f t="shared" si="70"/>
        <v>-18.833333333333332</v>
      </c>
    </row>
    <row r="472" spans="1:14">
      <c r="A472" s="72">
        <f t="shared" si="63"/>
        <v>462</v>
      </c>
      <c r="G472" s="58">
        <f t="shared" si="64"/>
        <v>0</v>
      </c>
      <c r="H472" s="58">
        <f t="shared" si="65"/>
        <v>0</v>
      </c>
      <c r="I472" s="58">
        <f t="shared" si="66"/>
        <v>0</v>
      </c>
      <c r="J472" s="62">
        <f t="shared" si="67"/>
        <v>0</v>
      </c>
      <c r="K472" s="63">
        <f t="shared" si="68"/>
        <v>115.08333333329938</v>
      </c>
      <c r="L472" s="64">
        <f t="shared" si="69"/>
        <v>1E-3</v>
      </c>
      <c r="N472">
        <f t="shared" si="70"/>
        <v>-18.833333333333332</v>
      </c>
    </row>
    <row r="473" spans="1:14">
      <c r="A473" s="72">
        <f t="shared" si="63"/>
        <v>463</v>
      </c>
      <c r="G473" s="58">
        <f t="shared" si="64"/>
        <v>0</v>
      </c>
      <c r="H473" s="58">
        <f t="shared" si="65"/>
        <v>0</v>
      </c>
      <c r="I473" s="58">
        <f t="shared" si="66"/>
        <v>0</v>
      </c>
      <c r="J473" s="62">
        <f t="shared" si="67"/>
        <v>0</v>
      </c>
      <c r="K473" s="63">
        <f t="shared" si="68"/>
        <v>115.08333333329938</v>
      </c>
      <c r="L473" s="64">
        <f t="shared" si="69"/>
        <v>1E-3</v>
      </c>
      <c r="N473">
        <f t="shared" si="70"/>
        <v>-18.833333333333332</v>
      </c>
    </row>
    <row r="474" spans="1:14">
      <c r="A474" s="72">
        <f t="shared" si="63"/>
        <v>464</v>
      </c>
      <c r="G474" s="58">
        <f t="shared" si="64"/>
        <v>0</v>
      </c>
      <c r="H474" s="58">
        <f t="shared" si="65"/>
        <v>0</v>
      </c>
      <c r="I474" s="58">
        <f t="shared" si="66"/>
        <v>0</v>
      </c>
      <c r="J474" s="62">
        <f t="shared" si="67"/>
        <v>0</v>
      </c>
      <c r="K474" s="63">
        <f t="shared" si="68"/>
        <v>115.08333333329938</v>
      </c>
      <c r="L474" s="64">
        <f t="shared" si="69"/>
        <v>1E-3</v>
      </c>
      <c r="N474">
        <f t="shared" si="70"/>
        <v>-18.833333333333332</v>
      </c>
    </row>
    <row r="475" spans="1:14">
      <c r="A475" s="72">
        <f t="shared" si="63"/>
        <v>465</v>
      </c>
      <c r="G475" s="58">
        <f t="shared" si="64"/>
        <v>0</v>
      </c>
      <c r="H475" s="58">
        <f t="shared" si="65"/>
        <v>0</v>
      </c>
      <c r="I475" s="58">
        <f t="shared" si="66"/>
        <v>0</v>
      </c>
      <c r="J475" s="62">
        <f t="shared" si="67"/>
        <v>0</v>
      </c>
      <c r="K475" s="63">
        <f t="shared" si="68"/>
        <v>115.08333333329938</v>
      </c>
      <c r="L475" s="64">
        <f t="shared" si="69"/>
        <v>1E-3</v>
      </c>
      <c r="N475">
        <f t="shared" si="70"/>
        <v>-18.833333333333332</v>
      </c>
    </row>
    <row r="476" spans="1:14">
      <c r="A476" s="72">
        <f t="shared" si="63"/>
        <v>466</v>
      </c>
      <c r="G476" s="58">
        <f t="shared" si="64"/>
        <v>0</v>
      </c>
      <c r="H476" s="58">
        <f t="shared" si="65"/>
        <v>0</v>
      </c>
      <c r="I476" s="58">
        <f t="shared" si="66"/>
        <v>0</v>
      </c>
      <c r="J476" s="62">
        <f t="shared" si="67"/>
        <v>0</v>
      </c>
      <c r="K476" s="63">
        <f t="shared" si="68"/>
        <v>115.08333333329938</v>
      </c>
      <c r="L476" s="64">
        <f t="shared" si="69"/>
        <v>1E-3</v>
      </c>
      <c r="N476">
        <f t="shared" si="70"/>
        <v>-18.833333333333332</v>
      </c>
    </row>
    <row r="477" spans="1:14">
      <c r="A477" s="72">
        <f t="shared" si="63"/>
        <v>467</v>
      </c>
      <c r="G477" s="58">
        <f t="shared" si="64"/>
        <v>0</v>
      </c>
      <c r="H477" s="58">
        <f t="shared" si="65"/>
        <v>0</v>
      </c>
      <c r="I477" s="58">
        <f t="shared" si="66"/>
        <v>0</v>
      </c>
      <c r="J477" s="62">
        <f t="shared" si="67"/>
        <v>0</v>
      </c>
      <c r="K477" s="63">
        <f t="shared" si="68"/>
        <v>115.08333333329938</v>
      </c>
      <c r="L477" s="64">
        <f t="shared" si="69"/>
        <v>1E-3</v>
      </c>
      <c r="N477">
        <f t="shared" si="70"/>
        <v>-18.833333333333332</v>
      </c>
    </row>
    <row r="478" spans="1:14">
      <c r="A478" s="72">
        <f t="shared" si="63"/>
        <v>468</v>
      </c>
      <c r="G478" s="58">
        <f t="shared" si="64"/>
        <v>0</v>
      </c>
      <c r="H478" s="58">
        <f t="shared" si="65"/>
        <v>0</v>
      </c>
      <c r="I478" s="58">
        <f t="shared" si="66"/>
        <v>0</v>
      </c>
      <c r="J478" s="62">
        <f t="shared" si="67"/>
        <v>0</v>
      </c>
      <c r="K478" s="63">
        <f t="shared" si="68"/>
        <v>115.08333333329938</v>
      </c>
      <c r="L478" s="64">
        <f t="shared" si="69"/>
        <v>1E-3</v>
      </c>
      <c r="N478">
        <f t="shared" si="70"/>
        <v>-18.833333333333332</v>
      </c>
    </row>
    <row r="479" spans="1:14">
      <c r="A479" s="72">
        <f t="shared" si="63"/>
        <v>469</v>
      </c>
      <c r="G479" s="58">
        <f t="shared" si="64"/>
        <v>0</v>
      </c>
      <c r="H479" s="58">
        <f t="shared" si="65"/>
        <v>0</v>
      </c>
      <c r="I479" s="58">
        <f t="shared" si="66"/>
        <v>0</v>
      </c>
      <c r="J479" s="62">
        <f t="shared" si="67"/>
        <v>0</v>
      </c>
      <c r="K479" s="63">
        <f t="shared" si="68"/>
        <v>115.08333333329938</v>
      </c>
      <c r="L479" s="64">
        <f t="shared" si="69"/>
        <v>1E-3</v>
      </c>
      <c r="N479">
        <f t="shared" si="70"/>
        <v>-18.833333333333332</v>
      </c>
    </row>
    <row r="480" spans="1:14">
      <c r="A480" s="72">
        <f t="shared" si="63"/>
        <v>470</v>
      </c>
      <c r="G480" s="58">
        <f t="shared" si="64"/>
        <v>0</v>
      </c>
      <c r="H480" s="58">
        <f t="shared" si="65"/>
        <v>0</v>
      </c>
      <c r="I480" s="58">
        <f t="shared" si="66"/>
        <v>0</v>
      </c>
      <c r="J480" s="62">
        <f t="shared" si="67"/>
        <v>0</v>
      </c>
      <c r="K480" s="63">
        <f t="shared" si="68"/>
        <v>115.08333333329938</v>
      </c>
      <c r="L480" s="64">
        <f t="shared" si="69"/>
        <v>1E-3</v>
      </c>
      <c r="N480">
        <f t="shared" si="70"/>
        <v>-18.833333333333332</v>
      </c>
    </row>
    <row r="481" spans="1:14">
      <c r="A481" s="72">
        <f t="shared" si="63"/>
        <v>471</v>
      </c>
      <c r="G481" s="58">
        <f t="shared" si="64"/>
        <v>0</v>
      </c>
      <c r="H481" s="58">
        <f t="shared" si="65"/>
        <v>0</v>
      </c>
      <c r="I481" s="58">
        <f t="shared" si="66"/>
        <v>0</v>
      </c>
      <c r="J481" s="62">
        <f t="shared" si="67"/>
        <v>0</v>
      </c>
      <c r="K481" s="63">
        <f t="shared" si="68"/>
        <v>115.08333333329938</v>
      </c>
      <c r="L481" s="64">
        <f t="shared" si="69"/>
        <v>1E-3</v>
      </c>
      <c r="N481">
        <f t="shared" si="70"/>
        <v>-18.833333333333332</v>
      </c>
    </row>
    <row r="482" spans="1:14">
      <c r="A482" s="72">
        <f t="shared" si="63"/>
        <v>472</v>
      </c>
      <c r="G482" s="58">
        <f t="shared" si="64"/>
        <v>0</v>
      </c>
      <c r="H482" s="58">
        <f t="shared" si="65"/>
        <v>0</v>
      </c>
      <c r="I482" s="58">
        <f t="shared" si="66"/>
        <v>0</v>
      </c>
      <c r="J482" s="62">
        <f t="shared" si="67"/>
        <v>0</v>
      </c>
      <c r="K482" s="63">
        <f t="shared" si="68"/>
        <v>115.08333333329938</v>
      </c>
      <c r="L482" s="64">
        <f t="shared" si="69"/>
        <v>1E-3</v>
      </c>
      <c r="N482">
        <f t="shared" si="70"/>
        <v>-18.833333333333332</v>
      </c>
    </row>
    <row r="483" spans="1:14">
      <c r="A483" s="72">
        <f t="shared" si="63"/>
        <v>473</v>
      </c>
      <c r="G483" s="58">
        <f t="shared" si="64"/>
        <v>0</v>
      </c>
      <c r="H483" s="58">
        <f t="shared" si="65"/>
        <v>0</v>
      </c>
      <c r="I483" s="58">
        <f t="shared" si="66"/>
        <v>0</v>
      </c>
      <c r="J483" s="62">
        <f t="shared" si="67"/>
        <v>0</v>
      </c>
      <c r="K483" s="63">
        <f t="shared" si="68"/>
        <v>115.08333333329938</v>
      </c>
      <c r="L483" s="64">
        <f t="shared" si="69"/>
        <v>1E-3</v>
      </c>
      <c r="N483">
        <f t="shared" si="70"/>
        <v>-18.833333333333332</v>
      </c>
    </row>
    <row r="484" spans="1:14">
      <c r="A484" s="72">
        <f t="shared" si="63"/>
        <v>474</v>
      </c>
      <c r="G484" s="58">
        <f t="shared" si="64"/>
        <v>0</v>
      </c>
      <c r="H484" s="58">
        <f t="shared" si="65"/>
        <v>0</v>
      </c>
      <c r="I484" s="58">
        <f t="shared" si="66"/>
        <v>0</v>
      </c>
      <c r="J484" s="62">
        <f t="shared" si="67"/>
        <v>0</v>
      </c>
      <c r="K484" s="63">
        <f t="shared" si="68"/>
        <v>115.08333333329938</v>
      </c>
      <c r="L484" s="64">
        <f t="shared" si="69"/>
        <v>1E-3</v>
      </c>
      <c r="N484">
        <f t="shared" si="70"/>
        <v>-18.833333333333332</v>
      </c>
    </row>
    <row r="485" spans="1:14">
      <c r="A485" s="72">
        <f t="shared" si="63"/>
        <v>475</v>
      </c>
      <c r="G485" s="58">
        <f t="shared" si="64"/>
        <v>0</v>
      </c>
      <c r="H485" s="58">
        <f t="shared" si="65"/>
        <v>0</v>
      </c>
      <c r="I485" s="58">
        <f t="shared" si="66"/>
        <v>0</v>
      </c>
      <c r="J485" s="62">
        <f t="shared" si="67"/>
        <v>0</v>
      </c>
      <c r="K485" s="63">
        <f t="shared" si="68"/>
        <v>115.08333333329938</v>
      </c>
      <c r="L485" s="64">
        <f t="shared" si="69"/>
        <v>1E-3</v>
      </c>
      <c r="N485">
        <f t="shared" si="70"/>
        <v>-18.833333333333332</v>
      </c>
    </row>
    <row r="486" spans="1:14">
      <c r="A486" s="72">
        <f t="shared" si="63"/>
        <v>476</v>
      </c>
      <c r="G486" s="58">
        <f t="shared" si="64"/>
        <v>0</v>
      </c>
      <c r="H486" s="58">
        <f t="shared" si="65"/>
        <v>0</v>
      </c>
      <c r="I486" s="58">
        <f t="shared" si="66"/>
        <v>0</v>
      </c>
      <c r="J486" s="62">
        <f t="shared" si="67"/>
        <v>0</v>
      </c>
      <c r="K486" s="63">
        <f t="shared" si="68"/>
        <v>115.08333333329938</v>
      </c>
      <c r="L486" s="64">
        <f t="shared" si="69"/>
        <v>1E-3</v>
      </c>
      <c r="N486">
        <f t="shared" si="70"/>
        <v>-18.833333333333332</v>
      </c>
    </row>
    <row r="487" spans="1:14">
      <c r="A487" s="72">
        <f t="shared" si="63"/>
        <v>477</v>
      </c>
      <c r="G487" s="58">
        <f t="shared" si="64"/>
        <v>0</v>
      </c>
      <c r="H487" s="58">
        <f t="shared" si="65"/>
        <v>0</v>
      </c>
      <c r="I487" s="58">
        <f t="shared" si="66"/>
        <v>0</v>
      </c>
      <c r="J487" s="62">
        <f t="shared" si="67"/>
        <v>0</v>
      </c>
      <c r="K487" s="63">
        <f t="shared" si="68"/>
        <v>115.08333333329938</v>
      </c>
      <c r="L487" s="64">
        <f t="shared" si="69"/>
        <v>1E-3</v>
      </c>
      <c r="N487">
        <f t="shared" si="70"/>
        <v>-18.833333333333332</v>
      </c>
    </row>
    <row r="488" spans="1:14">
      <c r="A488" s="72">
        <f t="shared" si="63"/>
        <v>478</v>
      </c>
      <c r="G488" s="58">
        <f t="shared" si="64"/>
        <v>0</v>
      </c>
      <c r="H488" s="58">
        <f t="shared" si="65"/>
        <v>0</v>
      </c>
      <c r="I488" s="58">
        <f t="shared" si="66"/>
        <v>0</v>
      </c>
      <c r="J488" s="62">
        <f t="shared" si="67"/>
        <v>0</v>
      </c>
      <c r="K488" s="63">
        <f t="shared" si="68"/>
        <v>115.08333333329938</v>
      </c>
      <c r="L488" s="64">
        <f t="shared" si="69"/>
        <v>1E-3</v>
      </c>
      <c r="N488">
        <f t="shared" si="70"/>
        <v>-18.833333333333332</v>
      </c>
    </row>
    <row r="489" spans="1:14">
      <c r="A489" s="72">
        <f t="shared" si="63"/>
        <v>479</v>
      </c>
      <c r="G489" s="58">
        <f t="shared" si="64"/>
        <v>0</v>
      </c>
      <c r="H489" s="58">
        <f t="shared" si="65"/>
        <v>0</v>
      </c>
      <c r="I489" s="58">
        <f t="shared" si="66"/>
        <v>0</v>
      </c>
      <c r="J489" s="62">
        <f t="shared" si="67"/>
        <v>0</v>
      </c>
      <c r="K489" s="63">
        <f t="shared" si="68"/>
        <v>115.08333333329938</v>
      </c>
      <c r="L489" s="64">
        <f t="shared" si="69"/>
        <v>1E-3</v>
      </c>
      <c r="N489">
        <f t="shared" si="70"/>
        <v>-18.833333333333332</v>
      </c>
    </row>
    <row r="490" spans="1:14">
      <c r="A490" s="72">
        <f t="shared" si="63"/>
        <v>480</v>
      </c>
      <c r="G490" s="58">
        <f t="shared" si="64"/>
        <v>0</v>
      </c>
      <c r="H490" s="58">
        <f t="shared" si="65"/>
        <v>0</v>
      </c>
      <c r="I490" s="58">
        <f t="shared" si="66"/>
        <v>0</v>
      </c>
      <c r="J490" s="62">
        <f t="shared" si="67"/>
        <v>0</v>
      </c>
      <c r="K490" s="63">
        <f t="shared" si="68"/>
        <v>115.08333333329938</v>
      </c>
      <c r="L490" s="64">
        <f t="shared" si="69"/>
        <v>1E-3</v>
      </c>
      <c r="N490">
        <f t="shared" si="70"/>
        <v>-18.833333333333332</v>
      </c>
    </row>
    <row r="491" spans="1:14">
      <c r="A491" s="72">
        <f t="shared" si="63"/>
        <v>481</v>
      </c>
      <c r="G491" s="58">
        <f t="shared" si="64"/>
        <v>0</v>
      </c>
      <c r="H491" s="58">
        <f t="shared" si="65"/>
        <v>0</v>
      </c>
      <c r="I491" s="58">
        <f t="shared" si="66"/>
        <v>0</v>
      </c>
      <c r="J491" s="62">
        <f t="shared" si="67"/>
        <v>0</v>
      </c>
      <c r="K491" s="63">
        <f t="shared" si="68"/>
        <v>115.08333333329938</v>
      </c>
      <c r="L491" s="64">
        <f t="shared" si="69"/>
        <v>1E-3</v>
      </c>
      <c r="N491">
        <f t="shared" si="70"/>
        <v>-18.833333333333332</v>
      </c>
    </row>
    <row r="492" spans="1:14">
      <c r="A492" s="72">
        <f t="shared" si="63"/>
        <v>482</v>
      </c>
      <c r="G492" s="58">
        <f t="shared" si="64"/>
        <v>0</v>
      </c>
      <c r="H492" s="58">
        <f t="shared" si="65"/>
        <v>0</v>
      </c>
      <c r="I492" s="58">
        <f t="shared" si="66"/>
        <v>0</v>
      </c>
      <c r="J492" s="62">
        <f t="shared" si="67"/>
        <v>0</v>
      </c>
      <c r="K492" s="63">
        <f t="shared" si="68"/>
        <v>115.08333333329938</v>
      </c>
      <c r="L492" s="64">
        <f t="shared" si="69"/>
        <v>1E-3</v>
      </c>
      <c r="N492">
        <f t="shared" si="70"/>
        <v>-18.833333333333332</v>
      </c>
    </row>
    <row r="493" spans="1:14">
      <c r="A493" s="72">
        <f t="shared" si="63"/>
        <v>483</v>
      </c>
      <c r="G493" s="58">
        <f t="shared" si="64"/>
        <v>0</v>
      </c>
      <c r="H493" s="58">
        <f t="shared" si="65"/>
        <v>0</v>
      </c>
      <c r="I493" s="58">
        <f t="shared" si="66"/>
        <v>0</v>
      </c>
      <c r="J493" s="62">
        <f t="shared" si="67"/>
        <v>0</v>
      </c>
      <c r="K493" s="63">
        <f t="shared" si="68"/>
        <v>115.08333333329938</v>
      </c>
      <c r="L493" s="64">
        <f t="shared" si="69"/>
        <v>1E-3</v>
      </c>
      <c r="N493">
        <f t="shared" si="70"/>
        <v>-18.833333333333332</v>
      </c>
    </row>
    <row r="494" spans="1:14">
      <c r="A494" s="72">
        <f t="shared" si="63"/>
        <v>484</v>
      </c>
      <c r="G494" s="58">
        <f t="shared" si="64"/>
        <v>0</v>
      </c>
      <c r="H494" s="58">
        <f t="shared" si="65"/>
        <v>0</v>
      </c>
      <c r="I494" s="58">
        <f t="shared" si="66"/>
        <v>0</v>
      </c>
      <c r="J494" s="62">
        <f t="shared" si="67"/>
        <v>0</v>
      </c>
      <c r="K494" s="63">
        <f t="shared" si="68"/>
        <v>115.08333333329938</v>
      </c>
      <c r="L494" s="64">
        <f t="shared" si="69"/>
        <v>1E-3</v>
      </c>
      <c r="N494">
        <f t="shared" si="70"/>
        <v>-18.833333333333332</v>
      </c>
    </row>
    <row r="495" spans="1:14">
      <c r="A495" s="72">
        <f t="shared" si="63"/>
        <v>485</v>
      </c>
      <c r="G495" s="58">
        <f t="shared" si="64"/>
        <v>0</v>
      </c>
      <c r="H495" s="58">
        <f t="shared" si="65"/>
        <v>0</v>
      </c>
      <c r="I495" s="58">
        <f t="shared" si="66"/>
        <v>0</v>
      </c>
      <c r="J495" s="62">
        <f t="shared" si="67"/>
        <v>0</v>
      </c>
      <c r="K495" s="63">
        <f t="shared" si="68"/>
        <v>115.08333333329938</v>
      </c>
      <c r="L495" s="64">
        <f t="shared" si="69"/>
        <v>1E-3</v>
      </c>
      <c r="N495">
        <f t="shared" si="70"/>
        <v>-18.833333333333332</v>
      </c>
    </row>
    <row r="496" spans="1:14">
      <c r="A496" s="72">
        <f t="shared" si="63"/>
        <v>486</v>
      </c>
      <c r="G496" s="58">
        <f t="shared" si="64"/>
        <v>0</v>
      </c>
      <c r="H496" s="58">
        <f t="shared" si="65"/>
        <v>0</v>
      </c>
      <c r="I496" s="58">
        <f t="shared" si="66"/>
        <v>0</v>
      </c>
      <c r="J496" s="62">
        <f t="shared" si="67"/>
        <v>0</v>
      </c>
      <c r="K496" s="63">
        <f t="shared" si="68"/>
        <v>115.08333333329938</v>
      </c>
      <c r="L496" s="64">
        <f t="shared" si="69"/>
        <v>1E-3</v>
      </c>
      <c r="N496">
        <f t="shared" si="70"/>
        <v>-18.833333333333332</v>
      </c>
    </row>
    <row r="497" spans="1:14">
      <c r="A497" s="72">
        <f t="shared" si="63"/>
        <v>487</v>
      </c>
      <c r="G497" s="58">
        <f t="shared" si="64"/>
        <v>0</v>
      </c>
      <c r="H497" s="58">
        <f t="shared" si="65"/>
        <v>0</v>
      </c>
      <c r="I497" s="58">
        <f t="shared" si="66"/>
        <v>0</v>
      </c>
      <c r="J497" s="62">
        <f t="shared" si="67"/>
        <v>0</v>
      </c>
      <c r="K497" s="63">
        <f t="shared" si="68"/>
        <v>115.08333333329938</v>
      </c>
      <c r="L497" s="64">
        <f t="shared" si="69"/>
        <v>1E-3</v>
      </c>
      <c r="N497">
        <f t="shared" si="70"/>
        <v>-18.833333333333332</v>
      </c>
    </row>
    <row r="498" spans="1:14">
      <c r="A498" s="72">
        <f t="shared" si="63"/>
        <v>488</v>
      </c>
      <c r="G498" s="58">
        <f t="shared" si="64"/>
        <v>0</v>
      </c>
      <c r="H498" s="58">
        <f t="shared" si="65"/>
        <v>0</v>
      </c>
      <c r="I498" s="58">
        <f t="shared" si="66"/>
        <v>0</v>
      </c>
      <c r="J498" s="62">
        <f t="shared" si="67"/>
        <v>0</v>
      </c>
      <c r="K498" s="63">
        <f t="shared" si="68"/>
        <v>115.08333333329938</v>
      </c>
      <c r="L498" s="64">
        <f t="shared" si="69"/>
        <v>1E-3</v>
      </c>
      <c r="N498">
        <f t="shared" si="70"/>
        <v>-18.833333333333332</v>
      </c>
    </row>
    <row r="499" spans="1:14">
      <c r="A499" s="72">
        <f t="shared" si="63"/>
        <v>489</v>
      </c>
      <c r="G499" s="58">
        <f t="shared" si="64"/>
        <v>0</v>
      </c>
      <c r="H499" s="58">
        <f t="shared" si="65"/>
        <v>0</v>
      </c>
      <c r="I499" s="58">
        <f t="shared" si="66"/>
        <v>0</v>
      </c>
      <c r="J499" s="62">
        <f t="shared" si="67"/>
        <v>0</v>
      </c>
      <c r="K499" s="63">
        <f t="shared" si="68"/>
        <v>115.08333333329938</v>
      </c>
      <c r="L499" s="64">
        <f t="shared" si="69"/>
        <v>1E-3</v>
      </c>
      <c r="N499">
        <f t="shared" si="70"/>
        <v>-18.833333333333332</v>
      </c>
    </row>
    <row r="500" spans="1:14">
      <c r="A500" s="72">
        <f t="shared" si="63"/>
        <v>490</v>
      </c>
      <c r="G500" s="58">
        <f t="shared" si="64"/>
        <v>0</v>
      </c>
      <c r="H500" s="58">
        <f t="shared" si="65"/>
        <v>0</v>
      </c>
      <c r="I500" s="58">
        <f t="shared" si="66"/>
        <v>0</v>
      </c>
      <c r="J500" s="62">
        <f t="shared" si="67"/>
        <v>0</v>
      </c>
      <c r="K500" s="63">
        <f t="shared" si="68"/>
        <v>115.08333333329938</v>
      </c>
      <c r="L500" s="64">
        <f t="shared" si="69"/>
        <v>1E-3</v>
      </c>
      <c r="N500">
        <f t="shared" si="70"/>
        <v>-18.833333333333332</v>
      </c>
    </row>
    <row r="501" spans="1:14">
      <c r="A501" s="72">
        <f t="shared" si="63"/>
        <v>491</v>
      </c>
      <c r="G501" s="58">
        <f t="shared" si="64"/>
        <v>0</v>
      </c>
      <c r="H501" s="58">
        <f t="shared" si="65"/>
        <v>0</v>
      </c>
      <c r="I501" s="58">
        <f t="shared" si="66"/>
        <v>0</v>
      </c>
      <c r="J501" s="62">
        <f t="shared" si="67"/>
        <v>0</v>
      </c>
      <c r="K501" s="63">
        <f t="shared" si="68"/>
        <v>115.08333333329938</v>
      </c>
      <c r="L501" s="64">
        <f t="shared" si="69"/>
        <v>1E-3</v>
      </c>
      <c r="N501">
        <f t="shared" si="70"/>
        <v>-18.833333333333332</v>
      </c>
    </row>
    <row r="502" spans="1:14">
      <c r="A502" s="72">
        <f t="shared" si="63"/>
        <v>492</v>
      </c>
      <c r="G502" s="58">
        <f t="shared" si="64"/>
        <v>0</v>
      </c>
      <c r="H502" s="58">
        <f t="shared" si="65"/>
        <v>0</v>
      </c>
      <c r="I502" s="58">
        <f t="shared" si="66"/>
        <v>0</v>
      </c>
      <c r="J502" s="62">
        <f t="shared" si="67"/>
        <v>0</v>
      </c>
      <c r="K502" s="63">
        <f t="shared" si="68"/>
        <v>115.08333333329938</v>
      </c>
      <c r="L502" s="64">
        <f t="shared" si="69"/>
        <v>1E-3</v>
      </c>
      <c r="N502">
        <f t="shared" si="70"/>
        <v>-18.833333333333332</v>
      </c>
    </row>
    <row r="503" spans="1:14">
      <c r="A503" s="72">
        <f t="shared" si="63"/>
        <v>493</v>
      </c>
      <c r="G503" s="58">
        <f t="shared" si="64"/>
        <v>0</v>
      </c>
      <c r="H503" s="58">
        <f t="shared" si="65"/>
        <v>0</v>
      </c>
      <c r="I503" s="58">
        <f t="shared" si="66"/>
        <v>0</v>
      </c>
      <c r="J503" s="62">
        <f t="shared" si="67"/>
        <v>0</v>
      </c>
      <c r="K503" s="63">
        <f t="shared" si="68"/>
        <v>115.08333333329938</v>
      </c>
      <c r="L503" s="64">
        <f t="shared" si="69"/>
        <v>1E-3</v>
      </c>
      <c r="N503">
        <f t="shared" si="70"/>
        <v>-18.833333333333332</v>
      </c>
    </row>
    <row r="504" spans="1:14">
      <c r="A504" s="72">
        <f t="shared" si="63"/>
        <v>494</v>
      </c>
      <c r="G504" s="58">
        <f t="shared" ref="G504:G547" si="71">INT(B504/X$26)*X$25+MOD(B504,X$28)*X$27</f>
        <v>0</v>
      </c>
      <c r="H504" s="58">
        <f t="shared" ref="H504:H547" si="72">INT(C504/Y$26)*Y$25+MOD(C504,Y$28)*Y$27</f>
        <v>0</v>
      </c>
      <c r="I504" s="58">
        <f t="shared" ref="I504:I547" si="73">INT(D504/Z$26)*Z$25+MOD(D504,Z$28)*Z$27</f>
        <v>0</v>
      </c>
      <c r="J504" s="62">
        <f t="shared" ref="J504:J547" si="74">SUM(G504:I504)</f>
        <v>0</v>
      </c>
      <c r="K504" s="63">
        <f t="shared" ref="K504:K547" si="75">IF(ISNUMBER(E504),J504-$J$11+$K$9/86400,MAX($J$11:$J$2003)-$J$11)</f>
        <v>115.08333333329938</v>
      </c>
      <c r="L504" s="64">
        <f t="shared" ref="L504:L547" si="76">IF(ISBLANK(E504),0.001,IF(N504&gt;0.001,N504,0.001))</f>
        <v>1E-3</v>
      </c>
      <c r="N504">
        <f t="shared" ref="N504:N547" si="77">(E504-$U$2)/$U$1</f>
        <v>-18.833333333333332</v>
      </c>
    </row>
    <row r="505" spans="1:14">
      <c r="A505" s="72">
        <f t="shared" si="63"/>
        <v>495</v>
      </c>
      <c r="G505" s="58">
        <f t="shared" si="71"/>
        <v>0</v>
      </c>
      <c r="H505" s="58">
        <f t="shared" si="72"/>
        <v>0</v>
      </c>
      <c r="I505" s="58">
        <f t="shared" si="73"/>
        <v>0</v>
      </c>
      <c r="J505" s="62">
        <f t="shared" si="74"/>
        <v>0</v>
      </c>
      <c r="K505" s="63">
        <f t="shared" si="75"/>
        <v>115.08333333329938</v>
      </c>
      <c r="L505" s="64">
        <f t="shared" si="76"/>
        <v>1E-3</v>
      </c>
      <c r="N505">
        <f t="shared" si="77"/>
        <v>-18.833333333333332</v>
      </c>
    </row>
    <row r="506" spans="1:14">
      <c r="A506" s="72">
        <f t="shared" si="63"/>
        <v>496</v>
      </c>
      <c r="G506" s="58">
        <f t="shared" si="71"/>
        <v>0</v>
      </c>
      <c r="H506" s="58">
        <f t="shared" si="72"/>
        <v>0</v>
      </c>
      <c r="I506" s="58">
        <f t="shared" si="73"/>
        <v>0</v>
      </c>
      <c r="J506" s="62">
        <f t="shared" si="74"/>
        <v>0</v>
      </c>
      <c r="K506" s="63">
        <f t="shared" si="75"/>
        <v>115.08333333329938</v>
      </c>
      <c r="L506" s="64">
        <f t="shared" si="76"/>
        <v>1E-3</v>
      </c>
      <c r="N506">
        <f t="shared" si="77"/>
        <v>-18.833333333333332</v>
      </c>
    </row>
    <row r="507" spans="1:14">
      <c r="A507" s="72">
        <f t="shared" si="63"/>
        <v>497</v>
      </c>
      <c r="G507" s="58">
        <f t="shared" si="71"/>
        <v>0</v>
      </c>
      <c r="H507" s="58">
        <f t="shared" si="72"/>
        <v>0</v>
      </c>
      <c r="I507" s="58">
        <f t="shared" si="73"/>
        <v>0</v>
      </c>
      <c r="J507" s="62">
        <f t="shared" si="74"/>
        <v>0</v>
      </c>
      <c r="K507" s="63">
        <f t="shared" si="75"/>
        <v>115.08333333329938</v>
      </c>
      <c r="L507" s="64">
        <f t="shared" si="76"/>
        <v>1E-3</v>
      </c>
      <c r="N507">
        <f t="shared" si="77"/>
        <v>-18.833333333333332</v>
      </c>
    </row>
    <row r="508" spans="1:14">
      <c r="A508" s="72">
        <f t="shared" si="63"/>
        <v>498</v>
      </c>
      <c r="G508" s="58">
        <f t="shared" si="71"/>
        <v>0</v>
      </c>
      <c r="H508" s="58">
        <f t="shared" si="72"/>
        <v>0</v>
      </c>
      <c r="I508" s="58">
        <f t="shared" si="73"/>
        <v>0</v>
      </c>
      <c r="J508" s="62">
        <f t="shared" si="74"/>
        <v>0</v>
      </c>
      <c r="K508" s="63">
        <f t="shared" si="75"/>
        <v>115.08333333329938</v>
      </c>
      <c r="L508" s="64">
        <f t="shared" si="76"/>
        <v>1E-3</v>
      </c>
      <c r="N508">
        <f t="shared" si="77"/>
        <v>-18.833333333333332</v>
      </c>
    </row>
    <row r="509" spans="1:14">
      <c r="A509" s="72">
        <f t="shared" si="63"/>
        <v>499</v>
      </c>
      <c r="G509" s="58">
        <f t="shared" si="71"/>
        <v>0</v>
      </c>
      <c r="H509" s="58">
        <f t="shared" si="72"/>
        <v>0</v>
      </c>
      <c r="I509" s="58">
        <f t="shared" si="73"/>
        <v>0</v>
      </c>
      <c r="J509" s="62">
        <f t="shared" si="74"/>
        <v>0</v>
      </c>
      <c r="K509" s="63">
        <f t="shared" si="75"/>
        <v>115.08333333329938</v>
      </c>
      <c r="L509" s="64">
        <f t="shared" si="76"/>
        <v>1E-3</v>
      </c>
      <c r="N509">
        <f t="shared" si="77"/>
        <v>-18.833333333333332</v>
      </c>
    </row>
    <row r="510" spans="1:14">
      <c r="A510" s="72">
        <f t="shared" si="63"/>
        <v>500</v>
      </c>
      <c r="G510" s="58">
        <f t="shared" si="71"/>
        <v>0</v>
      </c>
      <c r="H510" s="58">
        <f t="shared" si="72"/>
        <v>0</v>
      </c>
      <c r="I510" s="58">
        <f t="shared" si="73"/>
        <v>0</v>
      </c>
      <c r="J510" s="62">
        <f t="shared" si="74"/>
        <v>0</v>
      </c>
      <c r="K510" s="63">
        <f t="shared" si="75"/>
        <v>115.08333333329938</v>
      </c>
      <c r="L510" s="64">
        <f t="shared" si="76"/>
        <v>1E-3</v>
      </c>
      <c r="N510">
        <f t="shared" si="77"/>
        <v>-18.833333333333332</v>
      </c>
    </row>
    <row r="511" spans="1:14">
      <c r="A511" s="72">
        <f t="shared" si="63"/>
        <v>501</v>
      </c>
      <c r="G511" s="58">
        <f t="shared" si="71"/>
        <v>0</v>
      </c>
      <c r="H511" s="58">
        <f t="shared" si="72"/>
        <v>0</v>
      </c>
      <c r="I511" s="58">
        <f t="shared" si="73"/>
        <v>0</v>
      </c>
      <c r="J511" s="62">
        <f t="shared" si="74"/>
        <v>0</v>
      </c>
      <c r="K511" s="63">
        <f t="shared" si="75"/>
        <v>115.08333333329938</v>
      </c>
      <c r="L511" s="64">
        <f t="shared" si="76"/>
        <v>1E-3</v>
      </c>
      <c r="N511">
        <f t="shared" si="77"/>
        <v>-18.833333333333332</v>
      </c>
    </row>
    <row r="512" spans="1:14">
      <c r="A512" s="72">
        <f t="shared" si="63"/>
        <v>502</v>
      </c>
      <c r="G512" s="58">
        <f t="shared" si="71"/>
        <v>0</v>
      </c>
      <c r="H512" s="58">
        <f t="shared" si="72"/>
        <v>0</v>
      </c>
      <c r="I512" s="58">
        <f t="shared" si="73"/>
        <v>0</v>
      </c>
      <c r="J512" s="62">
        <f t="shared" si="74"/>
        <v>0</v>
      </c>
      <c r="K512" s="63">
        <f t="shared" si="75"/>
        <v>115.08333333329938</v>
      </c>
      <c r="L512" s="64">
        <f t="shared" si="76"/>
        <v>1E-3</v>
      </c>
      <c r="N512">
        <f t="shared" si="77"/>
        <v>-18.833333333333332</v>
      </c>
    </row>
    <row r="513" spans="1:14">
      <c r="A513" s="72">
        <f t="shared" si="63"/>
        <v>503</v>
      </c>
      <c r="G513" s="58">
        <f t="shared" si="71"/>
        <v>0</v>
      </c>
      <c r="H513" s="58">
        <f t="shared" si="72"/>
        <v>0</v>
      </c>
      <c r="I513" s="58">
        <f t="shared" si="73"/>
        <v>0</v>
      </c>
      <c r="J513" s="62">
        <f t="shared" si="74"/>
        <v>0</v>
      </c>
      <c r="K513" s="63">
        <f t="shared" si="75"/>
        <v>115.08333333329938</v>
      </c>
      <c r="L513" s="64">
        <f t="shared" si="76"/>
        <v>1E-3</v>
      </c>
      <c r="N513">
        <f t="shared" si="77"/>
        <v>-18.833333333333332</v>
      </c>
    </row>
    <row r="514" spans="1:14">
      <c r="A514" s="72">
        <f t="shared" si="63"/>
        <v>504</v>
      </c>
      <c r="G514" s="58">
        <f t="shared" si="71"/>
        <v>0</v>
      </c>
      <c r="H514" s="58">
        <f t="shared" si="72"/>
        <v>0</v>
      </c>
      <c r="I514" s="58">
        <f t="shared" si="73"/>
        <v>0</v>
      </c>
      <c r="J514" s="62">
        <f t="shared" si="74"/>
        <v>0</v>
      </c>
      <c r="K514" s="63">
        <f t="shared" si="75"/>
        <v>115.08333333329938</v>
      </c>
      <c r="L514" s="64">
        <f t="shared" si="76"/>
        <v>1E-3</v>
      </c>
      <c r="N514">
        <f t="shared" si="77"/>
        <v>-18.833333333333332</v>
      </c>
    </row>
    <row r="515" spans="1:14">
      <c r="A515" s="72">
        <f t="shared" si="63"/>
        <v>505</v>
      </c>
      <c r="G515" s="58">
        <f t="shared" si="71"/>
        <v>0</v>
      </c>
      <c r="H515" s="58">
        <f t="shared" si="72"/>
        <v>0</v>
      </c>
      <c r="I515" s="58">
        <f t="shared" si="73"/>
        <v>0</v>
      </c>
      <c r="J515" s="62">
        <f t="shared" si="74"/>
        <v>0</v>
      </c>
      <c r="K515" s="63">
        <f t="shared" si="75"/>
        <v>115.08333333329938</v>
      </c>
      <c r="L515" s="64">
        <f t="shared" si="76"/>
        <v>1E-3</v>
      </c>
      <c r="N515">
        <f t="shared" si="77"/>
        <v>-18.833333333333332</v>
      </c>
    </row>
    <row r="516" spans="1:14">
      <c r="A516" s="72">
        <f t="shared" si="63"/>
        <v>506</v>
      </c>
      <c r="G516" s="58">
        <f t="shared" si="71"/>
        <v>0</v>
      </c>
      <c r="H516" s="58">
        <f t="shared" si="72"/>
        <v>0</v>
      </c>
      <c r="I516" s="58">
        <f t="shared" si="73"/>
        <v>0</v>
      </c>
      <c r="J516" s="62">
        <f t="shared" si="74"/>
        <v>0</v>
      </c>
      <c r="K516" s="63">
        <f t="shared" si="75"/>
        <v>115.08333333329938</v>
      </c>
      <c r="L516" s="64">
        <f t="shared" si="76"/>
        <v>1E-3</v>
      </c>
      <c r="N516">
        <f t="shared" si="77"/>
        <v>-18.833333333333332</v>
      </c>
    </row>
    <row r="517" spans="1:14">
      <c r="A517" s="72">
        <f t="shared" si="63"/>
        <v>507</v>
      </c>
      <c r="G517" s="58">
        <f t="shared" si="71"/>
        <v>0</v>
      </c>
      <c r="H517" s="58">
        <f t="shared" si="72"/>
        <v>0</v>
      </c>
      <c r="I517" s="58">
        <f t="shared" si="73"/>
        <v>0</v>
      </c>
      <c r="J517" s="62">
        <f t="shared" si="74"/>
        <v>0</v>
      </c>
      <c r="K517" s="63">
        <f t="shared" si="75"/>
        <v>115.08333333329938</v>
      </c>
      <c r="L517" s="64">
        <f t="shared" si="76"/>
        <v>1E-3</v>
      </c>
      <c r="N517">
        <f t="shared" si="77"/>
        <v>-18.833333333333332</v>
      </c>
    </row>
    <row r="518" spans="1:14">
      <c r="A518" s="72">
        <f t="shared" si="63"/>
        <v>508</v>
      </c>
      <c r="G518" s="58">
        <f t="shared" si="71"/>
        <v>0</v>
      </c>
      <c r="H518" s="58">
        <f t="shared" si="72"/>
        <v>0</v>
      </c>
      <c r="I518" s="58">
        <f t="shared" si="73"/>
        <v>0</v>
      </c>
      <c r="J518" s="62">
        <f t="shared" si="74"/>
        <v>0</v>
      </c>
      <c r="K518" s="63">
        <f t="shared" si="75"/>
        <v>115.08333333329938</v>
      </c>
      <c r="L518" s="64">
        <f t="shared" si="76"/>
        <v>1E-3</v>
      </c>
      <c r="N518">
        <f t="shared" si="77"/>
        <v>-18.833333333333332</v>
      </c>
    </row>
    <row r="519" spans="1:14">
      <c r="A519" s="72">
        <f t="shared" si="63"/>
        <v>509</v>
      </c>
      <c r="G519" s="58">
        <f t="shared" si="71"/>
        <v>0</v>
      </c>
      <c r="H519" s="58">
        <f t="shared" si="72"/>
        <v>0</v>
      </c>
      <c r="I519" s="58">
        <f t="shared" si="73"/>
        <v>0</v>
      </c>
      <c r="J519" s="62">
        <f t="shared" si="74"/>
        <v>0</v>
      </c>
      <c r="K519" s="63">
        <f t="shared" si="75"/>
        <v>115.08333333329938</v>
      </c>
      <c r="L519" s="64">
        <f t="shared" si="76"/>
        <v>1E-3</v>
      </c>
      <c r="N519">
        <f t="shared" si="77"/>
        <v>-18.833333333333332</v>
      </c>
    </row>
    <row r="520" spans="1:14">
      <c r="A520" s="72">
        <f t="shared" si="63"/>
        <v>510</v>
      </c>
      <c r="G520" s="58">
        <f t="shared" si="71"/>
        <v>0</v>
      </c>
      <c r="H520" s="58">
        <f t="shared" si="72"/>
        <v>0</v>
      </c>
      <c r="I520" s="58">
        <f t="shared" si="73"/>
        <v>0</v>
      </c>
      <c r="J520" s="62">
        <f t="shared" si="74"/>
        <v>0</v>
      </c>
      <c r="K520" s="63">
        <f t="shared" si="75"/>
        <v>115.08333333329938</v>
      </c>
      <c r="L520" s="64">
        <f t="shared" si="76"/>
        <v>1E-3</v>
      </c>
      <c r="N520">
        <f t="shared" si="77"/>
        <v>-18.833333333333332</v>
      </c>
    </row>
    <row r="521" spans="1:14">
      <c r="A521" s="72">
        <f t="shared" si="63"/>
        <v>511</v>
      </c>
      <c r="G521" s="58">
        <f t="shared" si="71"/>
        <v>0</v>
      </c>
      <c r="H521" s="58">
        <f t="shared" si="72"/>
        <v>0</v>
      </c>
      <c r="I521" s="58">
        <f t="shared" si="73"/>
        <v>0</v>
      </c>
      <c r="J521" s="62">
        <f t="shared" si="74"/>
        <v>0</v>
      </c>
      <c r="K521" s="63">
        <f t="shared" si="75"/>
        <v>115.08333333329938</v>
      </c>
      <c r="L521" s="64">
        <f t="shared" si="76"/>
        <v>1E-3</v>
      </c>
      <c r="N521">
        <f t="shared" si="77"/>
        <v>-18.833333333333332</v>
      </c>
    </row>
    <row r="522" spans="1:14">
      <c r="A522" s="72">
        <f t="shared" si="63"/>
        <v>512</v>
      </c>
      <c r="G522" s="58">
        <f t="shared" si="71"/>
        <v>0</v>
      </c>
      <c r="H522" s="58">
        <f t="shared" si="72"/>
        <v>0</v>
      </c>
      <c r="I522" s="58">
        <f t="shared" si="73"/>
        <v>0</v>
      </c>
      <c r="J522" s="62">
        <f t="shared" si="74"/>
        <v>0</v>
      </c>
      <c r="K522" s="63">
        <f t="shared" si="75"/>
        <v>115.08333333329938</v>
      </c>
      <c r="L522" s="64">
        <f t="shared" si="76"/>
        <v>1E-3</v>
      </c>
      <c r="N522">
        <f t="shared" si="77"/>
        <v>-18.833333333333332</v>
      </c>
    </row>
    <row r="523" spans="1:14">
      <c r="A523" s="72">
        <f t="shared" si="63"/>
        <v>513</v>
      </c>
      <c r="G523" s="58">
        <f t="shared" si="71"/>
        <v>0</v>
      </c>
      <c r="H523" s="58">
        <f t="shared" si="72"/>
        <v>0</v>
      </c>
      <c r="I523" s="58">
        <f t="shared" si="73"/>
        <v>0</v>
      </c>
      <c r="J523" s="62">
        <f t="shared" si="74"/>
        <v>0</v>
      </c>
      <c r="K523" s="63">
        <f t="shared" si="75"/>
        <v>115.08333333329938</v>
      </c>
      <c r="L523" s="64">
        <f t="shared" si="76"/>
        <v>1E-3</v>
      </c>
      <c r="N523">
        <f t="shared" si="77"/>
        <v>-18.833333333333332</v>
      </c>
    </row>
    <row r="524" spans="1:14">
      <c r="A524" s="72">
        <f t="shared" si="63"/>
        <v>514</v>
      </c>
      <c r="G524" s="58">
        <f t="shared" si="71"/>
        <v>0</v>
      </c>
      <c r="H524" s="58">
        <f t="shared" si="72"/>
        <v>0</v>
      </c>
      <c r="I524" s="58">
        <f t="shared" si="73"/>
        <v>0</v>
      </c>
      <c r="J524" s="62">
        <f t="shared" si="74"/>
        <v>0</v>
      </c>
      <c r="K524" s="63">
        <f t="shared" si="75"/>
        <v>115.08333333329938</v>
      </c>
      <c r="L524" s="64">
        <f t="shared" si="76"/>
        <v>1E-3</v>
      </c>
      <c r="N524">
        <f t="shared" si="77"/>
        <v>-18.833333333333332</v>
      </c>
    </row>
    <row r="525" spans="1:14">
      <c r="A525" s="72">
        <f t="shared" ref="A525:A547" si="78">A524+1</f>
        <v>515</v>
      </c>
      <c r="G525" s="58">
        <f t="shared" si="71"/>
        <v>0</v>
      </c>
      <c r="H525" s="58">
        <f t="shared" si="72"/>
        <v>0</v>
      </c>
      <c r="I525" s="58">
        <f t="shared" si="73"/>
        <v>0</v>
      </c>
      <c r="J525" s="62">
        <f t="shared" si="74"/>
        <v>0</v>
      </c>
      <c r="K525" s="63">
        <f t="shared" si="75"/>
        <v>115.08333333329938</v>
      </c>
      <c r="L525" s="64">
        <f t="shared" si="76"/>
        <v>1E-3</v>
      </c>
      <c r="N525">
        <f t="shared" si="77"/>
        <v>-18.833333333333332</v>
      </c>
    </row>
    <row r="526" spans="1:14">
      <c r="A526" s="72">
        <f t="shared" si="78"/>
        <v>516</v>
      </c>
      <c r="G526" s="58">
        <f t="shared" si="71"/>
        <v>0</v>
      </c>
      <c r="H526" s="58">
        <f t="shared" si="72"/>
        <v>0</v>
      </c>
      <c r="I526" s="58">
        <f t="shared" si="73"/>
        <v>0</v>
      </c>
      <c r="J526" s="62">
        <f t="shared" si="74"/>
        <v>0</v>
      </c>
      <c r="K526" s="63">
        <f t="shared" si="75"/>
        <v>115.08333333329938</v>
      </c>
      <c r="L526" s="64">
        <f t="shared" si="76"/>
        <v>1E-3</v>
      </c>
      <c r="N526">
        <f t="shared" si="77"/>
        <v>-18.833333333333332</v>
      </c>
    </row>
    <row r="527" spans="1:14">
      <c r="A527" s="72">
        <f t="shared" si="78"/>
        <v>517</v>
      </c>
      <c r="G527" s="58">
        <f t="shared" si="71"/>
        <v>0</v>
      </c>
      <c r="H527" s="58">
        <f t="shared" si="72"/>
        <v>0</v>
      </c>
      <c r="I527" s="58">
        <f t="shared" si="73"/>
        <v>0</v>
      </c>
      <c r="J527" s="62">
        <f t="shared" si="74"/>
        <v>0</v>
      </c>
      <c r="K527" s="63">
        <f t="shared" si="75"/>
        <v>115.08333333329938</v>
      </c>
      <c r="L527" s="64">
        <f t="shared" si="76"/>
        <v>1E-3</v>
      </c>
      <c r="N527">
        <f t="shared" si="77"/>
        <v>-18.833333333333332</v>
      </c>
    </row>
    <row r="528" spans="1:14">
      <c r="A528" s="72">
        <f t="shared" si="78"/>
        <v>518</v>
      </c>
      <c r="G528" s="58">
        <f t="shared" si="71"/>
        <v>0</v>
      </c>
      <c r="H528" s="58">
        <f t="shared" si="72"/>
        <v>0</v>
      </c>
      <c r="I528" s="58">
        <f t="shared" si="73"/>
        <v>0</v>
      </c>
      <c r="J528" s="62">
        <f t="shared" si="74"/>
        <v>0</v>
      </c>
      <c r="K528" s="63">
        <f t="shared" si="75"/>
        <v>115.08333333329938</v>
      </c>
      <c r="L528" s="64">
        <f t="shared" si="76"/>
        <v>1E-3</v>
      </c>
      <c r="N528">
        <f t="shared" si="77"/>
        <v>-18.833333333333332</v>
      </c>
    </row>
    <row r="529" spans="1:14">
      <c r="A529" s="72">
        <f t="shared" si="78"/>
        <v>519</v>
      </c>
      <c r="G529" s="58">
        <f t="shared" si="71"/>
        <v>0</v>
      </c>
      <c r="H529" s="58">
        <f t="shared" si="72"/>
        <v>0</v>
      </c>
      <c r="I529" s="58">
        <f t="shared" si="73"/>
        <v>0</v>
      </c>
      <c r="J529" s="62">
        <f t="shared" si="74"/>
        <v>0</v>
      </c>
      <c r="K529" s="63">
        <f t="shared" si="75"/>
        <v>115.08333333329938</v>
      </c>
      <c r="L529" s="64">
        <f t="shared" si="76"/>
        <v>1E-3</v>
      </c>
      <c r="N529">
        <f t="shared" si="77"/>
        <v>-18.833333333333332</v>
      </c>
    </row>
    <row r="530" spans="1:14">
      <c r="A530" s="72">
        <f t="shared" si="78"/>
        <v>520</v>
      </c>
      <c r="G530" s="58">
        <f t="shared" si="71"/>
        <v>0</v>
      </c>
      <c r="H530" s="58">
        <f t="shared" si="72"/>
        <v>0</v>
      </c>
      <c r="I530" s="58">
        <f t="shared" si="73"/>
        <v>0</v>
      </c>
      <c r="J530" s="62">
        <f t="shared" si="74"/>
        <v>0</v>
      </c>
      <c r="K530" s="63">
        <f t="shared" si="75"/>
        <v>115.08333333329938</v>
      </c>
      <c r="L530" s="64">
        <f t="shared" si="76"/>
        <v>1E-3</v>
      </c>
      <c r="N530">
        <f t="shared" si="77"/>
        <v>-18.833333333333332</v>
      </c>
    </row>
    <row r="531" spans="1:14">
      <c r="A531" s="72">
        <f t="shared" si="78"/>
        <v>521</v>
      </c>
      <c r="G531" s="58">
        <f t="shared" si="71"/>
        <v>0</v>
      </c>
      <c r="H531" s="58">
        <f t="shared" si="72"/>
        <v>0</v>
      </c>
      <c r="I531" s="58">
        <f t="shared" si="73"/>
        <v>0</v>
      </c>
      <c r="J531" s="62">
        <f t="shared" si="74"/>
        <v>0</v>
      </c>
      <c r="K531" s="63">
        <f t="shared" si="75"/>
        <v>115.08333333329938</v>
      </c>
      <c r="L531" s="64">
        <f t="shared" si="76"/>
        <v>1E-3</v>
      </c>
      <c r="N531">
        <f t="shared" si="77"/>
        <v>-18.833333333333332</v>
      </c>
    </row>
    <row r="532" spans="1:14">
      <c r="A532" s="72">
        <f t="shared" si="78"/>
        <v>522</v>
      </c>
      <c r="G532" s="58">
        <f t="shared" si="71"/>
        <v>0</v>
      </c>
      <c r="H532" s="58">
        <f t="shared" si="72"/>
        <v>0</v>
      </c>
      <c r="I532" s="58">
        <f t="shared" si="73"/>
        <v>0</v>
      </c>
      <c r="J532" s="62">
        <f t="shared" si="74"/>
        <v>0</v>
      </c>
      <c r="K532" s="63">
        <f t="shared" si="75"/>
        <v>115.08333333329938</v>
      </c>
      <c r="L532" s="64">
        <f t="shared" si="76"/>
        <v>1E-3</v>
      </c>
      <c r="N532">
        <f t="shared" si="77"/>
        <v>-18.833333333333332</v>
      </c>
    </row>
    <row r="533" spans="1:14">
      <c r="A533" s="72">
        <f t="shared" si="78"/>
        <v>523</v>
      </c>
      <c r="G533" s="58">
        <f t="shared" si="71"/>
        <v>0</v>
      </c>
      <c r="H533" s="58">
        <f t="shared" si="72"/>
        <v>0</v>
      </c>
      <c r="I533" s="58">
        <f t="shared" si="73"/>
        <v>0</v>
      </c>
      <c r="J533" s="62">
        <f t="shared" si="74"/>
        <v>0</v>
      </c>
      <c r="K533" s="63">
        <f t="shared" si="75"/>
        <v>115.08333333329938</v>
      </c>
      <c r="L533" s="64">
        <f t="shared" si="76"/>
        <v>1E-3</v>
      </c>
      <c r="N533">
        <f t="shared" si="77"/>
        <v>-18.833333333333332</v>
      </c>
    </row>
    <row r="534" spans="1:14">
      <c r="A534" s="72">
        <f t="shared" si="78"/>
        <v>524</v>
      </c>
      <c r="G534" s="58">
        <f t="shared" si="71"/>
        <v>0</v>
      </c>
      <c r="H534" s="58">
        <f t="shared" si="72"/>
        <v>0</v>
      </c>
      <c r="I534" s="58">
        <f t="shared" si="73"/>
        <v>0</v>
      </c>
      <c r="J534" s="62">
        <f t="shared" si="74"/>
        <v>0</v>
      </c>
      <c r="K534" s="63">
        <f t="shared" si="75"/>
        <v>115.08333333329938</v>
      </c>
      <c r="L534" s="64">
        <f t="shared" si="76"/>
        <v>1E-3</v>
      </c>
      <c r="N534">
        <f t="shared" si="77"/>
        <v>-18.833333333333332</v>
      </c>
    </row>
    <row r="535" spans="1:14">
      <c r="A535" s="72">
        <f t="shared" si="78"/>
        <v>525</v>
      </c>
      <c r="G535" s="58">
        <f t="shared" si="71"/>
        <v>0</v>
      </c>
      <c r="H535" s="58">
        <f t="shared" si="72"/>
        <v>0</v>
      </c>
      <c r="I535" s="58">
        <f t="shared" si="73"/>
        <v>0</v>
      </c>
      <c r="J535" s="62">
        <f t="shared" si="74"/>
        <v>0</v>
      </c>
      <c r="K535" s="63">
        <f t="shared" si="75"/>
        <v>115.08333333329938</v>
      </c>
      <c r="L535" s="64">
        <f t="shared" si="76"/>
        <v>1E-3</v>
      </c>
      <c r="N535">
        <f t="shared" si="77"/>
        <v>-18.833333333333332</v>
      </c>
    </row>
    <row r="536" spans="1:14">
      <c r="A536" s="72">
        <f t="shared" si="78"/>
        <v>526</v>
      </c>
      <c r="G536" s="58">
        <f t="shared" si="71"/>
        <v>0</v>
      </c>
      <c r="H536" s="58">
        <f t="shared" si="72"/>
        <v>0</v>
      </c>
      <c r="I536" s="58">
        <f t="shared" si="73"/>
        <v>0</v>
      </c>
      <c r="J536" s="62">
        <f t="shared" si="74"/>
        <v>0</v>
      </c>
      <c r="K536" s="63">
        <f t="shared" si="75"/>
        <v>115.08333333329938</v>
      </c>
      <c r="L536" s="64">
        <f t="shared" si="76"/>
        <v>1E-3</v>
      </c>
      <c r="N536">
        <f t="shared" si="77"/>
        <v>-18.833333333333332</v>
      </c>
    </row>
    <row r="537" spans="1:14">
      <c r="A537" s="72">
        <f t="shared" si="78"/>
        <v>527</v>
      </c>
      <c r="G537" s="58">
        <f t="shared" si="71"/>
        <v>0</v>
      </c>
      <c r="H537" s="58">
        <f t="shared" si="72"/>
        <v>0</v>
      </c>
      <c r="I537" s="58">
        <f t="shared" si="73"/>
        <v>0</v>
      </c>
      <c r="J537" s="62">
        <f t="shared" si="74"/>
        <v>0</v>
      </c>
      <c r="K537" s="63">
        <f t="shared" si="75"/>
        <v>115.08333333329938</v>
      </c>
      <c r="L537" s="64">
        <f t="shared" si="76"/>
        <v>1E-3</v>
      </c>
      <c r="N537">
        <f t="shared" si="77"/>
        <v>-18.833333333333332</v>
      </c>
    </row>
    <row r="538" spans="1:14">
      <c r="A538" s="72">
        <f t="shared" si="78"/>
        <v>528</v>
      </c>
      <c r="G538" s="58">
        <f t="shared" si="71"/>
        <v>0</v>
      </c>
      <c r="H538" s="58">
        <f t="shared" si="72"/>
        <v>0</v>
      </c>
      <c r="I538" s="58">
        <f t="shared" si="73"/>
        <v>0</v>
      </c>
      <c r="J538" s="62">
        <f t="shared" si="74"/>
        <v>0</v>
      </c>
      <c r="K538" s="63">
        <f t="shared" si="75"/>
        <v>115.08333333329938</v>
      </c>
      <c r="L538" s="64">
        <f t="shared" si="76"/>
        <v>1E-3</v>
      </c>
      <c r="N538">
        <f t="shared" si="77"/>
        <v>-18.833333333333332</v>
      </c>
    </row>
    <row r="539" spans="1:14">
      <c r="A539" s="72">
        <f t="shared" si="78"/>
        <v>529</v>
      </c>
      <c r="G539" s="58">
        <f t="shared" si="71"/>
        <v>0</v>
      </c>
      <c r="H539" s="58">
        <f t="shared" si="72"/>
        <v>0</v>
      </c>
      <c r="I539" s="58">
        <f t="shared" si="73"/>
        <v>0</v>
      </c>
      <c r="J539" s="62">
        <f t="shared" si="74"/>
        <v>0</v>
      </c>
      <c r="K539" s="63">
        <f t="shared" si="75"/>
        <v>115.08333333329938</v>
      </c>
      <c r="L539" s="64">
        <f t="shared" si="76"/>
        <v>1E-3</v>
      </c>
      <c r="N539">
        <f t="shared" si="77"/>
        <v>-18.833333333333332</v>
      </c>
    </row>
    <row r="540" spans="1:14">
      <c r="A540" s="72">
        <f t="shared" si="78"/>
        <v>530</v>
      </c>
      <c r="G540" s="58">
        <f t="shared" si="71"/>
        <v>0</v>
      </c>
      <c r="H540" s="58">
        <f t="shared" si="72"/>
        <v>0</v>
      </c>
      <c r="I540" s="58">
        <f t="shared" si="73"/>
        <v>0</v>
      </c>
      <c r="J540" s="62">
        <f t="shared" si="74"/>
        <v>0</v>
      </c>
      <c r="K540" s="63">
        <f t="shared" si="75"/>
        <v>115.08333333329938</v>
      </c>
      <c r="L540" s="64">
        <f t="shared" si="76"/>
        <v>1E-3</v>
      </c>
      <c r="N540">
        <f t="shared" si="77"/>
        <v>-18.833333333333332</v>
      </c>
    </row>
    <row r="541" spans="1:14">
      <c r="A541" s="72">
        <f t="shared" si="78"/>
        <v>531</v>
      </c>
      <c r="G541" s="58">
        <f t="shared" si="71"/>
        <v>0</v>
      </c>
      <c r="H541" s="58">
        <f t="shared" si="72"/>
        <v>0</v>
      </c>
      <c r="I541" s="58">
        <f t="shared" si="73"/>
        <v>0</v>
      </c>
      <c r="J541" s="62">
        <f t="shared" si="74"/>
        <v>0</v>
      </c>
      <c r="K541" s="63">
        <f t="shared" si="75"/>
        <v>115.08333333329938</v>
      </c>
      <c r="L541" s="64">
        <f t="shared" si="76"/>
        <v>1E-3</v>
      </c>
      <c r="N541">
        <f t="shared" si="77"/>
        <v>-18.833333333333332</v>
      </c>
    </row>
    <row r="542" spans="1:14">
      <c r="A542" s="72">
        <f t="shared" si="78"/>
        <v>532</v>
      </c>
      <c r="G542" s="58">
        <f t="shared" si="71"/>
        <v>0</v>
      </c>
      <c r="H542" s="58">
        <f t="shared" si="72"/>
        <v>0</v>
      </c>
      <c r="I542" s="58">
        <f t="shared" si="73"/>
        <v>0</v>
      </c>
      <c r="J542" s="62">
        <f t="shared" si="74"/>
        <v>0</v>
      </c>
      <c r="K542" s="63">
        <f t="shared" si="75"/>
        <v>115.08333333329938</v>
      </c>
      <c r="L542" s="64">
        <f t="shared" si="76"/>
        <v>1E-3</v>
      </c>
      <c r="N542">
        <f t="shared" si="77"/>
        <v>-18.833333333333332</v>
      </c>
    </row>
    <row r="543" spans="1:14">
      <c r="A543" s="72">
        <f t="shared" si="78"/>
        <v>533</v>
      </c>
      <c r="G543" s="58">
        <f t="shared" si="71"/>
        <v>0</v>
      </c>
      <c r="H543" s="58">
        <f t="shared" si="72"/>
        <v>0</v>
      </c>
      <c r="I543" s="58">
        <f t="shared" si="73"/>
        <v>0</v>
      </c>
      <c r="J543" s="62">
        <f t="shared" si="74"/>
        <v>0</v>
      </c>
      <c r="K543" s="63">
        <f t="shared" si="75"/>
        <v>115.08333333329938</v>
      </c>
      <c r="L543" s="64">
        <f t="shared" si="76"/>
        <v>1E-3</v>
      </c>
      <c r="N543">
        <f t="shared" si="77"/>
        <v>-18.833333333333332</v>
      </c>
    </row>
    <row r="544" spans="1:14">
      <c r="A544" s="72">
        <f t="shared" si="78"/>
        <v>534</v>
      </c>
      <c r="G544" s="58">
        <f t="shared" si="71"/>
        <v>0</v>
      </c>
      <c r="H544" s="58">
        <f t="shared" si="72"/>
        <v>0</v>
      </c>
      <c r="I544" s="58">
        <f t="shared" si="73"/>
        <v>0</v>
      </c>
      <c r="J544" s="62">
        <f t="shared" si="74"/>
        <v>0</v>
      </c>
      <c r="K544" s="63">
        <f t="shared" si="75"/>
        <v>115.08333333329938</v>
      </c>
      <c r="L544" s="64">
        <f t="shared" si="76"/>
        <v>1E-3</v>
      </c>
      <c r="N544">
        <f t="shared" si="77"/>
        <v>-18.833333333333332</v>
      </c>
    </row>
    <row r="545" spans="1:14">
      <c r="A545" s="72">
        <f t="shared" si="78"/>
        <v>535</v>
      </c>
      <c r="G545" s="58">
        <f t="shared" si="71"/>
        <v>0</v>
      </c>
      <c r="H545" s="58">
        <f t="shared" si="72"/>
        <v>0</v>
      </c>
      <c r="I545" s="58">
        <f t="shared" si="73"/>
        <v>0</v>
      </c>
      <c r="J545" s="62">
        <f t="shared" si="74"/>
        <v>0</v>
      </c>
      <c r="K545" s="63">
        <f t="shared" si="75"/>
        <v>115.08333333329938</v>
      </c>
      <c r="L545" s="64">
        <f t="shared" si="76"/>
        <v>1E-3</v>
      </c>
      <c r="N545">
        <f t="shared" si="77"/>
        <v>-18.833333333333332</v>
      </c>
    </row>
    <row r="546" spans="1:14">
      <c r="A546" s="72">
        <f t="shared" si="78"/>
        <v>536</v>
      </c>
      <c r="G546" s="58">
        <f t="shared" si="71"/>
        <v>0</v>
      </c>
      <c r="H546" s="58">
        <f t="shared" si="72"/>
        <v>0</v>
      </c>
      <c r="I546" s="58">
        <f t="shared" si="73"/>
        <v>0</v>
      </c>
      <c r="J546" s="62">
        <f t="shared" si="74"/>
        <v>0</v>
      </c>
      <c r="K546" s="63">
        <f t="shared" si="75"/>
        <v>115.08333333329938</v>
      </c>
      <c r="L546" s="64">
        <f t="shared" si="76"/>
        <v>1E-3</v>
      </c>
      <c r="N546">
        <f t="shared" si="77"/>
        <v>-18.833333333333332</v>
      </c>
    </row>
    <row r="547" spans="1:14">
      <c r="A547" s="72">
        <f t="shared" si="78"/>
        <v>537</v>
      </c>
      <c r="G547" s="58">
        <f t="shared" si="71"/>
        <v>0</v>
      </c>
      <c r="H547" s="58">
        <f t="shared" si="72"/>
        <v>0</v>
      </c>
      <c r="I547" s="58">
        <f t="shared" si="73"/>
        <v>0</v>
      </c>
      <c r="J547" s="62">
        <f t="shared" si="74"/>
        <v>0</v>
      </c>
      <c r="K547" s="63">
        <f t="shared" si="75"/>
        <v>115.08333333329938</v>
      </c>
      <c r="L547" s="64">
        <f t="shared" si="76"/>
        <v>1E-3</v>
      </c>
      <c r="N547">
        <f t="shared" si="77"/>
        <v>-18.833333333333332</v>
      </c>
    </row>
    <row r="548" spans="1:14">
      <c r="A548" s="72">
        <f t="shared" ref="A548:A610" si="79">A547+1</f>
        <v>538</v>
      </c>
      <c r="G548" s="58">
        <f t="shared" ref="G548:G610" si="80">INT(B548/X$26)*X$25+MOD(B548,X$28)*X$27</f>
        <v>0</v>
      </c>
      <c r="H548" s="58">
        <f t="shared" ref="H548:H610" si="81">INT(C548/Y$26)*Y$25+MOD(C548,Y$28)*Y$27</f>
        <v>0</v>
      </c>
      <c r="I548" s="58">
        <f t="shared" ref="I548:I610" si="82">INT(D548/Z$26)*Z$25+MOD(D548,Z$28)*Z$27</f>
        <v>0</v>
      </c>
      <c r="J548" s="62">
        <f t="shared" ref="J548:J610" si="83">SUM(G548:I548)</f>
        <v>0</v>
      </c>
      <c r="K548" s="63">
        <f t="shared" ref="K548:K610" si="84">IF(ISNUMBER(E548),J548-$J$11+$K$9/86400,MAX($J$11:$J$2003)-$J$11)</f>
        <v>115.08333333329938</v>
      </c>
      <c r="L548" s="64">
        <f t="shared" ref="L548:L610" si="85">IF(ISBLANK(E548),0.001,IF(N548&gt;0.001,N548,0.001))</f>
        <v>1E-3</v>
      </c>
      <c r="N548">
        <f t="shared" ref="N548:N610" si="86">(E548-$U$2)/$U$1</f>
        <v>-18.833333333333332</v>
      </c>
    </row>
    <row r="549" spans="1:14">
      <c r="A549" s="72">
        <f t="shared" si="79"/>
        <v>539</v>
      </c>
      <c r="G549" s="58">
        <f t="shared" si="80"/>
        <v>0</v>
      </c>
      <c r="H549" s="58">
        <f t="shared" si="81"/>
        <v>0</v>
      </c>
      <c r="I549" s="58">
        <f t="shared" si="82"/>
        <v>0</v>
      </c>
      <c r="J549" s="62">
        <f t="shared" si="83"/>
        <v>0</v>
      </c>
      <c r="K549" s="63">
        <f t="shared" si="84"/>
        <v>115.08333333329938</v>
      </c>
      <c r="L549" s="64">
        <f t="shared" si="85"/>
        <v>1E-3</v>
      </c>
      <c r="N549">
        <f t="shared" si="86"/>
        <v>-18.833333333333332</v>
      </c>
    </row>
    <row r="550" spans="1:14">
      <c r="A550" s="72">
        <f t="shared" si="79"/>
        <v>540</v>
      </c>
      <c r="G550" s="58">
        <f t="shared" si="80"/>
        <v>0</v>
      </c>
      <c r="H550" s="58">
        <f t="shared" si="81"/>
        <v>0</v>
      </c>
      <c r="I550" s="58">
        <f t="shared" si="82"/>
        <v>0</v>
      </c>
      <c r="J550" s="62">
        <f t="shared" si="83"/>
        <v>0</v>
      </c>
      <c r="K550" s="63">
        <f t="shared" si="84"/>
        <v>115.08333333329938</v>
      </c>
      <c r="L550" s="64">
        <f t="shared" si="85"/>
        <v>1E-3</v>
      </c>
      <c r="N550">
        <f t="shared" si="86"/>
        <v>-18.833333333333332</v>
      </c>
    </row>
    <row r="551" spans="1:14">
      <c r="A551" s="72">
        <f t="shared" si="79"/>
        <v>541</v>
      </c>
      <c r="G551" s="58">
        <f t="shared" si="80"/>
        <v>0</v>
      </c>
      <c r="H551" s="58">
        <f t="shared" si="81"/>
        <v>0</v>
      </c>
      <c r="I551" s="58">
        <f t="shared" si="82"/>
        <v>0</v>
      </c>
      <c r="J551" s="62">
        <f t="shared" si="83"/>
        <v>0</v>
      </c>
      <c r="K551" s="63">
        <f t="shared" si="84"/>
        <v>115.08333333329938</v>
      </c>
      <c r="L551" s="64">
        <f t="shared" si="85"/>
        <v>1E-3</v>
      </c>
      <c r="N551">
        <f t="shared" si="86"/>
        <v>-18.833333333333332</v>
      </c>
    </row>
    <row r="552" spans="1:14">
      <c r="A552" s="72">
        <f t="shared" si="79"/>
        <v>542</v>
      </c>
      <c r="G552" s="58">
        <f t="shared" si="80"/>
        <v>0</v>
      </c>
      <c r="H552" s="58">
        <f t="shared" si="81"/>
        <v>0</v>
      </c>
      <c r="I552" s="58">
        <f t="shared" si="82"/>
        <v>0</v>
      </c>
      <c r="J552" s="62">
        <f t="shared" si="83"/>
        <v>0</v>
      </c>
      <c r="K552" s="63">
        <f t="shared" si="84"/>
        <v>115.08333333329938</v>
      </c>
      <c r="L552" s="64">
        <f t="shared" si="85"/>
        <v>1E-3</v>
      </c>
      <c r="N552">
        <f t="shared" si="86"/>
        <v>-18.833333333333332</v>
      </c>
    </row>
    <row r="553" spans="1:14">
      <c r="A553" s="72">
        <f t="shared" si="79"/>
        <v>543</v>
      </c>
      <c r="G553" s="58">
        <f t="shared" si="80"/>
        <v>0</v>
      </c>
      <c r="H553" s="58">
        <f t="shared" si="81"/>
        <v>0</v>
      </c>
      <c r="I553" s="58">
        <f t="shared" si="82"/>
        <v>0</v>
      </c>
      <c r="J553" s="62">
        <f t="shared" si="83"/>
        <v>0</v>
      </c>
      <c r="K553" s="63">
        <f t="shared" si="84"/>
        <v>115.08333333329938</v>
      </c>
      <c r="L553" s="64">
        <f t="shared" si="85"/>
        <v>1E-3</v>
      </c>
      <c r="N553">
        <f t="shared" si="86"/>
        <v>-18.833333333333332</v>
      </c>
    </row>
    <row r="554" spans="1:14">
      <c r="A554" s="72">
        <f t="shared" si="79"/>
        <v>544</v>
      </c>
      <c r="G554" s="58">
        <f t="shared" si="80"/>
        <v>0</v>
      </c>
      <c r="H554" s="58">
        <f t="shared" si="81"/>
        <v>0</v>
      </c>
      <c r="I554" s="58">
        <f t="shared" si="82"/>
        <v>0</v>
      </c>
      <c r="J554" s="62">
        <f t="shared" si="83"/>
        <v>0</v>
      </c>
      <c r="K554" s="63">
        <f t="shared" si="84"/>
        <v>115.08333333329938</v>
      </c>
      <c r="L554" s="64">
        <f t="shared" si="85"/>
        <v>1E-3</v>
      </c>
      <c r="N554">
        <f t="shared" si="86"/>
        <v>-18.833333333333332</v>
      </c>
    </row>
    <row r="555" spans="1:14">
      <c r="A555" s="72">
        <f t="shared" si="79"/>
        <v>545</v>
      </c>
      <c r="G555" s="58">
        <f t="shared" si="80"/>
        <v>0</v>
      </c>
      <c r="H555" s="58">
        <f t="shared" si="81"/>
        <v>0</v>
      </c>
      <c r="I555" s="58">
        <f t="shared" si="82"/>
        <v>0</v>
      </c>
      <c r="J555" s="62">
        <f t="shared" si="83"/>
        <v>0</v>
      </c>
      <c r="K555" s="63">
        <f t="shared" si="84"/>
        <v>115.08333333329938</v>
      </c>
      <c r="L555" s="64">
        <f t="shared" si="85"/>
        <v>1E-3</v>
      </c>
      <c r="N555">
        <f t="shared" si="86"/>
        <v>-18.833333333333332</v>
      </c>
    </row>
    <row r="556" spans="1:14">
      <c r="A556" s="72">
        <f t="shared" si="79"/>
        <v>546</v>
      </c>
      <c r="G556" s="58">
        <f t="shared" si="80"/>
        <v>0</v>
      </c>
      <c r="H556" s="58">
        <f t="shared" si="81"/>
        <v>0</v>
      </c>
      <c r="I556" s="58">
        <f t="shared" si="82"/>
        <v>0</v>
      </c>
      <c r="J556" s="62">
        <f t="shared" si="83"/>
        <v>0</v>
      </c>
      <c r="K556" s="63">
        <f t="shared" si="84"/>
        <v>115.08333333329938</v>
      </c>
      <c r="L556" s="64">
        <f t="shared" si="85"/>
        <v>1E-3</v>
      </c>
      <c r="N556">
        <f t="shared" si="86"/>
        <v>-18.833333333333332</v>
      </c>
    </row>
    <row r="557" spans="1:14">
      <c r="A557" s="72">
        <f t="shared" si="79"/>
        <v>547</v>
      </c>
      <c r="G557" s="58">
        <f t="shared" si="80"/>
        <v>0</v>
      </c>
      <c r="H557" s="58">
        <f t="shared" si="81"/>
        <v>0</v>
      </c>
      <c r="I557" s="58">
        <f t="shared" si="82"/>
        <v>0</v>
      </c>
      <c r="J557" s="62">
        <f t="shared" si="83"/>
        <v>0</v>
      </c>
      <c r="K557" s="63">
        <f t="shared" si="84"/>
        <v>115.08333333329938</v>
      </c>
      <c r="L557" s="64">
        <f t="shared" si="85"/>
        <v>1E-3</v>
      </c>
      <c r="N557">
        <f t="shared" si="86"/>
        <v>-18.833333333333332</v>
      </c>
    </row>
    <row r="558" spans="1:14">
      <c r="A558" s="72">
        <f t="shared" si="79"/>
        <v>548</v>
      </c>
      <c r="G558" s="58">
        <f t="shared" si="80"/>
        <v>0</v>
      </c>
      <c r="H558" s="58">
        <f t="shared" si="81"/>
        <v>0</v>
      </c>
      <c r="I558" s="58">
        <f t="shared" si="82"/>
        <v>0</v>
      </c>
      <c r="J558" s="62">
        <f t="shared" si="83"/>
        <v>0</v>
      </c>
      <c r="K558" s="63">
        <f t="shared" si="84"/>
        <v>115.08333333329938</v>
      </c>
      <c r="L558" s="64">
        <f t="shared" si="85"/>
        <v>1E-3</v>
      </c>
      <c r="N558">
        <f t="shared" si="86"/>
        <v>-18.833333333333332</v>
      </c>
    </row>
    <row r="559" spans="1:14">
      <c r="A559" s="72">
        <f t="shared" si="79"/>
        <v>549</v>
      </c>
      <c r="G559" s="58">
        <f t="shared" si="80"/>
        <v>0</v>
      </c>
      <c r="H559" s="58">
        <f t="shared" si="81"/>
        <v>0</v>
      </c>
      <c r="I559" s="58">
        <f t="shared" si="82"/>
        <v>0</v>
      </c>
      <c r="J559" s="62">
        <f t="shared" si="83"/>
        <v>0</v>
      </c>
      <c r="K559" s="63">
        <f t="shared" si="84"/>
        <v>115.08333333329938</v>
      </c>
      <c r="L559" s="64">
        <f t="shared" si="85"/>
        <v>1E-3</v>
      </c>
      <c r="N559">
        <f t="shared" si="86"/>
        <v>-18.833333333333332</v>
      </c>
    </row>
    <row r="560" spans="1:14">
      <c r="A560" s="72">
        <f t="shared" si="79"/>
        <v>550</v>
      </c>
      <c r="G560" s="58">
        <f t="shared" si="80"/>
        <v>0</v>
      </c>
      <c r="H560" s="58">
        <f t="shared" si="81"/>
        <v>0</v>
      </c>
      <c r="I560" s="58">
        <f t="shared" si="82"/>
        <v>0</v>
      </c>
      <c r="J560" s="62">
        <f t="shared" si="83"/>
        <v>0</v>
      </c>
      <c r="K560" s="63">
        <f t="shared" si="84"/>
        <v>115.08333333329938</v>
      </c>
      <c r="L560" s="64">
        <f t="shared" si="85"/>
        <v>1E-3</v>
      </c>
      <c r="N560">
        <f t="shared" si="86"/>
        <v>-18.833333333333332</v>
      </c>
    </row>
    <row r="561" spans="1:14">
      <c r="A561" s="72">
        <f t="shared" si="79"/>
        <v>551</v>
      </c>
      <c r="G561" s="58">
        <f t="shared" si="80"/>
        <v>0</v>
      </c>
      <c r="H561" s="58">
        <f t="shared" si="81"/>
        <v>0</v>
      </c>
      <c r="I561" s="58">
        <f t="shared" si="82"/>
        <v>0</v>
      </c>
      <c r="J561" s="62">
        <f t="shared" si="83"/>
        <v>0</v>
      </c>
      <c r="K561" s="63">
        <f t="shared" si="84"/>
        <v>115.08333333329938</v>
      </c>
      <c r="L561" s="64">
        <f t="shared" si="85"/>
        <v>1E-3</v>
      </c>
      <c r="N561">
        <f t="shared" si="86"/>
        <v>-18.833333333333332</v>
      </c>
    </row>
    <row r="562" spans="1:14">
      <c r="A562" s="72">
        <f t="shared" si="79"/>
        <v>552</v>
      </c>
      <c r="G562" s="58">
        <f t="shared" si="80"/>
        <v>0</v>
      </c>
      <c r="H562" s="58">
        <f t="shared" si="81"/>
        <v>0</v>
      </c>
      <c r="I562" s="58">
        <f t="shared" si="82"/>
        <v>0</v>
      </c>
      <c r="J562" s="62">
        <f t="shared" si="83"/>
        <v>0</v>
      </c>
      <c r="K562" s="63">
        <f t="shared" si="84"/>
        <v>115.08333333329938</v>
      </c>
      <c r="L562" s="64">
        <f t="shared" si="85"/>
        <v>1E-3</v>
      </c>
      <c r="N562">
        <f t="shared" si="86"/>
        <v>-18.833333333333332</v>
      </c>
    </row>
    <row r="563" spans="1:14">
      <c r="A563" s="72">
        <f t="shared" si="79"/>
        <v>553</v>
      </c>
      <c r="G563" s="58">
        <f t="shared" si="80"/>
        <v>0</v>
      </c>
      <c r="H563" s="58">
        <f t="shared" si="81"/>
        <v>0</v>
      </c>
      <c r="I563" s="58">
        <f t="shared" si="82"/>
        <v>0</v>
      </c>
      <c r="J563" s="62">
        <f t="shared" si="83"/>
        <v>0</v>
      </c>
      <c r="K563" s="63">
        <f t="shared" si="84"/>
        <v>115.08333333329938</v>
      </c>
      <c r="L563" s="64">
        <f t="shared" si="85"/>
        <v>1E-3</v>
      </c>
      <c r="N563">
        <f t="shared" si="86"/>
        <v>-18.833333333333332</v>
      </c>
    </row>
    <row r="564" spans="1:14">
      <c r="A564" s="72">
        <f t="shared" si="79"/>
        <v>554</v>
      </c>
      <c r="G564" s="58">
        <f t="shared" si="80"/>
        <v>0</v>
      </c>
      <c r="H564" s="58">
        <f t="shared" si="81"/>
        <v>0</v>
      </c>
      <c r="I564" s="58">
        <f t="shared" si="82"/>
        <v>0</v>
      </c>
      <c r="J564" s="62">
        <f t="shared" si="83"/>
        <v>0</v>
      </c>
      <c r="K564" s="63">
        <f t="shared" si="84"/>
        <v>115.08333333329938</v>
      </c>
      <c r="L564" s="64">
        <f t="shared" si="85"/>
        <v>1E-3</v>
      </c>
      <c r="N564">
        <f t="shared" si="86"/>
        <v>-18.833333333333332</v>
      </c>
    </row>
    <row r="565" spans="1:14">
      <c r="A565" s="72">
        <f t="shared" si="79"/>
        <v>555</v>
      </c>
      <c r="G565" s="58">
        <f t="shared" si="80"/>
        <v>0</v>
      </c>
      <c r="H565" s="58">
        <f t="shared" si="81"/>
        <v>0</v>
      </c>
      <c r="I565" s="58">
        <f t="shared" si="82"/>
        <v>0</v>
      </c>
      <c r="J565" s="62">
        <f t="shared" si="83"/>
        <v>0</v>
      </c>
      <c r="K565" s="63">
        <f t="shared" si="84"/>
        <v>115.08333333329938</v>
      </c>
      <c r="L565" s="64">
        <f t="shared" si="85"/>
        <v>1E-3</v>
      </c>
      <c r="N565">
        <f t="shared" si="86"/>
        <v>-18.833333333333332</v>
      </c>
    </row>
    <row r="566" spans="1:14">
      <c r="A566" s="72">
        <f t="shared" si="79"/>
        <v>556</v>
      </c>
      <c r="G566" s="58">
        <f t="shared" si="80"/>
        <v>0</v>
      </c>
      <c r="H566" s="58">
        <f t="shared" si="81"/>
        <v>0</v>
      </c>
      <c r="I566" s="58">
        <f t="shared" si="82"/>
        <v>0</v>
      </c>
      <c r="J566" s="62">
        <f t="shared" si="83"/>
        <v>0</v>
      </c>
      <c r="K566" s="63">
        <f t="shared" si="84"/>
        <v>115.08333333329938</v>
      </c>
      <c r="L566" s="64">
        <f t="shared" si="85"/>
        <v>1E-3</v>
      </c>
      <c r="N566">
        <f t="shared" si="86"/>
        <v>-18.833333333333332</v>
      </c>
    </row>
    <row r="567" spans="1:14">
      <c r="A567" s="72">
        <f t="shared" si="79"/>
        <v>557</v>
      </c>
      <c r="G567" s="58">
        <f t="shared" si="80"/>
        <v>0</v>
      </c>
      <c r="H567" s="58">
        <f t="shared" si="81"/>
        <v>0</v>
      </c>
      <c r="I567" s="58">
        <f t="shared" si="82"/>
        <v>0</v>
      </c>
      <c r="J567" s="62">
        <f t="shared" si="83"/>
        <v>0</v>
      </c>
      <c r="K567" s="63">
        <f t="shared" si="84"/>
        <v>115.08333333329938</v>
      </c>
      <c r="L567" s="64">
        <f t="shared" si="85"/>
        <v>1E-3</v>
      </c>
      <c r="N567">
        <f t="shared" si="86"/>
        <v>-18.833333333333332</v>
      </c>
    </row>
    <row r="568" spans="1:14">
      <c r="A568" s="72">
        <f t="shared" si="79"/>
        <v>558</v>
      </c>
      <c r="G568" s="58">
        <f t="shared" si="80"/>
        <v>0</v>
      </c>
      <c r="H568" s="58">
        <f t="shared" si="81"/>
        <v>0</v>
      </c>
      <c r="I568" s="58">
        <f t="shared" si="82"/>
        <v>0</v>
      </c>
      <c r="J568" s="62">
        <f t="shared" si="83"/>
        <v>0</v>
      </c>
      <c r="K568" s="63">
        <f t="shared" si="84"/>
        <v>115.08333333329938</v>
      </c>
      <c r="L568" s="64">
        <f t="shared" si="85"/>
        <v>1E-3</v>
      </c>
      <c r="N568">
        <f t="shared" si="86"/>
        <v>-18.833333333333332</v>
      </c>
    </row>
    <row r="569" spans="1:14">
      <c r="A569" s="72">
        <f t="shared" si="79"/>
        <v>559</v>
      </c>
      <c r="G569" s="58">
        <f t="shared" si="80"/>
        <v>0</v>
      </c>
      <c r="H569" s="58">
        <f t="shared" si="81"/>
        <v>0</v>
      </c>
      <c r="I569" s="58">
        <f t="shared" si="82"/>
        <v>0</v>
      </c>
      <c r="J569" s="62">
        <f t="shared" si="83"/>
        <v>0</v>
      </c>
      <c r="K569" s="63">
        <f t="shared" si="84"/>
        <v>115.08333333329938</v>
      </c>
      <c r="L569" s="64">
        <f t="shared" si="85"/>
        <v>1E-3</v>
      </c>
      <c r="N569">
        <f t="shared" si="86"/>
        <v>-18.833333333333332</v>
      </c>
    </row>
    <row r="570" spans="1:14">
      <c r="A570" s="72">
        <f t="shared" si="79"/>
        <v>560</v>
      </c>
      <c r="G570" s="58">
        <f t="shared" si="80"/>
        <v>0</v>
      </c>
      <c r="H570" s="58">
        <f t="shared" si="81"/>
        <v>0</v>
      </c>
      <c r="I570" s="58">
        <f t="shared" si="82"/>
        <v>0</v>
      </c>
      <c r="J570" s="62">
        <f t="shared" si="83"/>
        <v>0</v>
      </c>
      <c r="K570" s="63">
        <f t="shared" si="84"/>
        <v>115.08333333329938</v>
      </c>
      <c r="L570" s="64">
        <f t="shared" si="85"/>
        <v>1E-3</v>
      </c>
      <c r="N570">
        <f t="shared" si="86"/>
        <v>-18.833333333333332</v>
      </c>
    </row>
    <row r="571" spans="1:14">
      <c r="A571" s="72">
        <f t="shared" si="79"/>
        <v>561</v>
      </c>
      <c r="G571" s="58">
        <f t="shared" si="80"/>
        <v>0</v>
      </c>
      <c r="H571" s="58">
        <f t="shared" si="81"/>
        <v>0</v>
      </c>
      <c r="I571" s="58">
        <f t="shared" si="82"/>
        <v>0</v>
      </c>
      <c r="J571" s="62">
        <f t="shared" si="83"/>
        <v>0</v>
      </c>
      <c r="K571" s="63">
        <f t="shared" si="84"/>
        <v>115.08333333329938</v>
      </c>
      <c r="L571" s="64">
        <f t="shared" si="85"/>
        <v>1E-3</v>
      </c>
      <c r="N571">
        <f t="shared" si="86"/>
        <v>-18.833333333333332</v>
      </c>
    </row>
    <row r="572" spans="1:14">
      <c r="A572" s="72">
        <f t="shared" si="79"/>
        <v>562</v>
      </c>
      <c r="G572" s="58">
        <f t="shared" si="80"/>
        <v>0</v>
      </c>
      <c r="H572" s="58">
        <f t="shared" si="81"/>
        <v>0</v>
      </c>
      <c r="I572" s="58">
        <f t="shared" si="82"/>
        <v>0</v>
      </c>
      <c r="J572" s="62">
        <f t="shared" si="83"/>
        <v>0</v>
      </c>
      <c r="K572" s="63">
        <f t="shared" si="84"/>
        <v>115.08333333329938</v>
      </c>
      <c r="L572" s="64">
        <f t="shared" si="85"/>
        <v>1E-3</v>
      </c>
      <c r="N572">
        <f t="shared" si="86"/>
        <v>-18.833333333333332</v>
      </c>
    </row>
    <row r="573" spans="1:14">
      <c r="A573" s="72">
        <f t="shared" si="79"/>
        <v>563</v>
      </c>
      <c r="G573" s="58">
        <f t="shared" si="80"/>
        <v>0</v>
      </c>
      <c r="H573" s="58">
        <f t="shared" si="81"/>
        <v>0</v>
      </c>
      <c r="I573" s="58">
        <f t="shared" si="82"/>
        <v>0</v>
      </c>
      <c r="J573" s="62">
        <f t="shared" si="83"/>
        <v>0</v>
      </c>
      <c r="K573" s="63">
        <f t="shared" si="84"/>
        <v>115.08333333329938</v>
      </c>
      <c r="L573" s="64">
        <f t="shared" si="85"/>
        <v>1E-3</v>
      </c>
      <c r="N573">
        <f t="shared" si="86"/>
        <v>-18.833333333333332</v>
      </c>
    </row>
    <row r="574" spans="1:14">
      <c r="A574" s="72">
        <f t="shared" si="79"/>
        <v>564</v>
      </c>
      <c r="G574" s="58">
        <f t="shared" si="80"/>
        <v>0</v>
      </c>
      <c r="H574" s="58">
        <f t="shared" si="81"/>
        <v>0</v>
      </c>
      <c r="I574" s="58">
        <f t="shared" si="82"/>
        <v>0</v>
      </c>
      <c r="J574" s="62">
        <f t="shared" si="83"/>
        <v>0</v>
      </c>
      <c r="K574" s="63">
        <f t="shared" si="84"/>
        <v>115.08333333329938</v>
      </c>
      <c r="L574" s="64">
        <f t="shared" si="85"/>
        <v>1E-3</v>
      </c>
      <c r="N574">
        <f t="shared" si="86"/>
        <v>-18.833333333333332</v>
      </c>
    </row>
    <row r="575" spans="1:14">
      <c r="A575" s="72">
        <f t="shared" si="79"/>
        <v>565</v>
      </c>
      <c r="G575" s="58">
        <f t="shared" si="80"/>
        <v>0</v>
      </c>
      <c r="H575" s="58">
        <f t="shared" si="81"/>
        <v>0</v>
      </c>
      <c r="I575" s="58">
        <f t="shared" si="82"/>
        <v>0</v>
      </c>
      <c r="J575" s="62">
        <f t="shared" si="83"/>
        <v>0</v>
      </c>
      <c r="K575" s="63">
        <f t="shared" si="84"/>
        <v>115.08333333329938</v>
      </c>
      <c r="L575" s="64">
        <f t="shared" si="85"/>
        <v>1E-3</v>
      </c>
      <c r="N575">
        <f t="shared" si="86"/>
        <v>-18.833333333333332</v>
      </c>
    </row>
    <row r="576" spans="1:14">
      <c r="A576" s="72">
        <f t="shared" si="79"/>
        <v>566</v>
      </c>
      <c r="G576" s="58">
        <f t="shared" si="80"/>
        <v>0</v>
      </c>
      <c r="H576" s="58">
        <f t="shared" si="81"/>
        <v>0</v>
      </c>
      <c r="I576" s="58">
        <f t="shared" si="82"/>
        <v>0</v>
      </c>
      <c r="J576" s="62">
        <f t="shared" si="83"/>
        <v>0</v>
      </c>
      <c r="K576" s="63">
        <f t="shared" si="84"/>
        <v>115.08333333329938</v>
      </c>
      <c r="L576" s="64">
        <f t="shared" si="85"/>
        <v>1E-3</v>
      </c>
      <c r="N576">
        <f t="shared" si="86"/>
        <v>-18.833333333333332</v>
      </c>
    </row>
    <row r="577" spans="1:14">
      <c r="A577" s="72">
        <f t="shared" si="79"/>
        <v>567</v>
      </c>
      <c r="G577" s="58">
        <f t="shared" si="80"/>
        <v>0</v>
      </c>
      <c r="H577" s="58">
        <f t="shared" si="81"/>
        <v>0</v>
      </c>
      <c r="I577" s="58">
        <f t="shared" si="82"/>
        <v>0</v>
      </c>
      <c r="J577" s="62">
        <f t="shared" si="83"/>
        <v>0</v>
      </c>
      <c r="K577" s="63">
        <f t="shared" si="84"/>
        <v>115.08333333329938</v>
      </c>
      <c r="L577" s="64">
        <f t="shared" si="85"/>
        <v>1E-3</v>
      </c>
      <c r="N577">
        <f t="shared" si="86"/>
        <v>-18.833333333333332</v>
      </c>
    </row>
    <row r="578" spans="1:14">
      <c r="A578" s="72">
        <f t="shared" si="79"/>
        <v>568</v>
      </c>
      <c r="G578" s="58">
        <f t="shared" si="80"/>
        <v>0</v>
      </c>
      <c r="H578" s="58">
        <f t="shared" si="81"/>
        <v>0</v>
      </c>
      <c r="I578" s="58">
        <f t="shared" si="82"/>
        <v>0</v>
      </c>
      <c r="J578" s="62">
        <f t="shared" si="83"/>
        <v>0</v>
      </c>
      <c r="K578" s="63">
        <f t="shared" si="84"/>
        <v>115.08333333329938</v>
      </c>
      <c r="L578" s="64">
        <f t="shared" si="85"/>
        <v>1E-3</v>
      </c>
      <c r="N578">
        <f t="shared" si="86"/>
        <v>-18.833333333333332</v>
      </c>
    </row>
    <row r="579" spans="1:14">
      <c r="A579" s="72">
        <f t="shared" si="79"/>
        <v>569</v>
      </c>
      <c r="G579" s="58">
        <f t="shared" si="80"/>
        <v>0</v>
      </c>
      <c r="H579" s="58">
        <f t="shared" si="81"/>
        <v>0</v>
      </c>
      <c r="I579" s="58">
        <f t="shared" si="82"/>
        <v>0</v>
      </c>
      <c r="J579" s="62">
        <f t="shared" si="83"/>
        <v>0</v>
      </c>
      <c r="K579" s="63">
        <f t="shared" si="84"/>
        <v>115.08333333329938</v>
      </c>
      <c r="L579" s="64">
        <f t="shared" si="85"/>
        <v>1E-3</v>
      </c>
      <c r="N579">
        <f t="shared" si="86"/>
        <v>-18.833333333333332</v>
      </c>
    </row>
    <row r="580" spans="1:14">
      <c r="A580" s="72">
        <f t="shared" si="79"/>
        <v>570</v>
      </c>
      <c r="G580" s="58">
        <f t="shared" si="80"/>
        <v>0</v>
      </c>
      <c r="H580" s="58">
        <f t="shared" si="81"/>
        <v>0</v>
      </c>
      <c r="I580" s="58">
        <f t="shared" si="82"/>
        <v>0</v>
      </c>
      <c r="J580" s="62">
        <f t="shared" si="83"/>
        <v>0</v>
      </c>
      <c r="K580" s="63">
        <f t="shared" si="84"/>
        <v>115.08333333329938</v>
      </c>
      <c r="L580" s="64">
        <f t="shared" si="85"/>
        <v>1E-3</v>
      </c>
      <c r="N580">
        <f t="shared" si="86"/>
        <v>-18.833333333333332</v>
      </c>
    </row>
    <row r="581" spans="1:14">
      <c r="A581" s="72">
        <f t="shared" si="79"/>
        <v>571</v>
      </c>
      <c r="G581" s="58">
        <f t="shared" si="80"/>
        <v>0</v>
      </c>
      <c r="H581" s="58">
        <f t="shared" si="81"/>
        <v>0</v>
      </c>
      <c r="I581" s="58">
        <f t="shared" si="82"/>
        <v>0</v>
      </c>
      <c r="J581" s="62">
        <f t="shared" si="83"/>
        <v>0</v>
      </c>
      <c r="K581" s="63">
        <f t="shared" si="84"/>
        <v>115.08333333329938</v>
      </c>
      <c r="L581" s="64">
        <f t="shared" si="85"/>
        <v>1E-3</v>
      </c>
      <c r="N581">
        <f t="shared" si="86"/>
        <v>-18.833333333333332</v>
      </c>
    </row>
    <row r="582" spans="1:14">
      <c r="A582" s="72">
        <f t="shared" si="79"/>
        <v>572</v>
      </c>
      <c r="G582" s="58">
        <f t="shared" si="80"/>
        <v>0</v>
      </c>
      <c r="H582" s="58">
        <f t="shared" si="81"/>
        <v>0</v>
      </c>
      <c r="I582" s="58">
        <f t="shared" si="82"/>
        <v>0</v>
      </c>
      <c r="J582" s="62">
        <f t="shared" si="83"/>
        <v>0</v>
      </c>
      <c r="K582" s="63">
        <f t="shared" si="84"/>
        <v>115.08333333329938</v>
      </c>
      <c r="L582" s="64">
        <f t="shared" si="85"/>
        <v>1E-3</v>
      </c>
      <c r="N582">
        <f t="shared" si="86"/>
        <v>-18.833333333333332</v>
      </c>
    </row>
    <row r="583" spans="1:14">
      <c r="A583" s="72">
        <f t="shared" si="79"/>
        <v>573</v>
      </c>
      <c r="G583" s="58">
        <f t="shared" si="80"/>
        <v>0</v>
      </c>
      <c r="H583" s="58">
        <f t="shared" si="81"/>
        <v>0</v>
      </c>
      <c r="I583" s="58">
        <f t="shared" si="82"/>
        <v>0</v>
      </c>
      <c r="J583" s="62">
        <f t="shared" si="83"/>
        <v>0</v>
      </c>
      <c r="K583" s="63">
        <f t="shared" si="84"/>
        <v>115.08333333329938</v>
      </c>
      <c r="L583" s="64">
        <f t="shared" si="85"/>
        <v>1E-3</v>
      </c>
      <c r="N583">
        <f t="shared" si="86"/>
        <v>-18.833333333333332</v>
      </c>
    </row>
    <row r="584" spans="1:14">
      <c r="A584" s="72">
        <f t="shared" si="79"/>
        <v>574</v>
      </c>
      <c r="G584" s="58">
        <f t="shared" si="80"/>
        <v>0</v>
      </c>
      <c r="H584" s="58">
        <f t="shared" si="81"/>
        <v>0</v>
      </c>
      <c r="I584" s="58">
        <f t="shared" si="82"/>
        <v>0</v>
      </c>
      <c r="J584" s="62">
        <f t="shared" si="83"/>
        <v>0</v>
      </c>
      <c r="K584" s="63">
        <f t="shared" si="84"/>
        <v>115.08333333329938</v>
      </c>
      <c r="L584" s="64">
        <f t="shared" si="85"/>
        <v>1E-3</v>
      </c>
      <c r="N584">
        <f t="shared" si="86"/>
        <v>-18.833333333333332</v>
      </c>
    </row>
    <row r="585" spans="1:14">
      <c r="A585" s="72">
        <f t="shared" si="79"/>
        <v>575</v>
      </c>
      <c r="G585" s="58">
        <f t="shared" si="80"/>
        <v>0</v>
      </c>
      <c r="H585" s="58">
        <f t="shared" si="81"/>
        <v>0</v>
      </c>
      <c r="I585" s="58">
        <f t="shared" si="82"/>
        <v>0</v>
      </c>
      <c r="J585" s="62">
        <f t="shared" si="83"/>
        <v>0</v>
      </c>
      <c r="K585" s="63">
        <f t="shared" si="84"/>
        <v>115.08333333329938</v>
      </c>
      <c r="L585" s="64">
        <f t="shared" si="85"/>
        <v>1E-3</v>
      </c>
      <c r="N585">
        <f t="shared" si="86"/>
        <v>-18.833333333333332</v>
      </c>
    </row>
    <row r="586" spans="1:14">
      <c r="A586" s="72">
        <f t="shared" si="79"/>
        <v>576</v>
      </c>
      <c r="G586" s="58">
        <f t="shared" si="80"/>
        <v>0</v>
      </c>
      <c r="H586" s="58">
        <f t="shared" si="81"/>
        <v>0</v>
      </c>
      <c r="I586" s="58">
        <f t="shared" si="82"/>
        <v>0</v>
      </c>
      <c r="J586" s="62">
        <f t="shared" si="83"/>
        <v>0</v>
      </c>
      <c r="K586" s="63">
        <f t="shared" si="84"/>
        <v>115.08333333329938</v>
      </c>
      <c r="L586" s="64">
        <f t="shared" si="85"/>
        <v>1E-3</v>
      </c>
      <c r="N586">
        <f t="shared" si="86"/>
        <v>-18.833333333333332</v>
      </c>
    </row>
    <row r="587" spans="1:14">
      <c r="A587" s="72">
        <f t="shared" si="79"/>
        <v>577</v>
      </c>
      <c r="G587" s="58">
        <f t="shared" si="80"/>
        <v>0</v>
      </c>
      <c r="H587" s="58">
        <f t="shared" si="81"/>
        <v>0</v>
      </c>
      <c r="I587" s="58">
        <f t="shared" si="82"/>
        <v>0</v>
      </c>
      <c r="J587" s="62">
        <f t="shared" si="83"/>
        <v>0</v>
      </c>
      <c r="K587" s="63">
        <f t="shared" si="84"/>
        <v>115.08333333329938</v>
      </c>
      <c r="L587" s="64">
        <f t="shared" si="85"/>
        <v>1E-3</v>
      </c>
      <c r="N587">
        <f t="shared" si="86"/>
        <v>-18.833333333333332</v>
      </c>
    </row>
    <row r="588" spans="1:14">
      <c r="A588" s="72">
        <f t="shared" si="79"/>
        <v>578</v>
      </c>
      <c r="G588" s="58">
        <f t="shared" si="80"/>
        <v>0</v>
      </c>
      <c r="H588" s="58">
        <f t="shared" si="81"/>
        <v>0</v>
      </c>
      <c r="I588" s="58">
        <f t="shared" si="82"/>
        <v>0</v>
      </c>
      <c r="J588" s="62">
        <f t="shared" si="83"/>
        <v>0</v>
      </c>
      <c r="K588" s="63">
        <f t="shared" si="84"/>
        <v>115.08333333329938</v>
      </c>
      <c r="L588" s="64">
        <f t="shared" si="85"/>
        <v>1E-3</v>
      </c>
      <c r="N588">
        <f t="shared" si="86"/>
        <v>-18.833333333333332</v>
      </c>
    </row>
    <row r="589" spans="1:14">
      <c r="A589" s="72">
        <f t="shared" si="79"/>
        <v>579</v>
      </c>
      <c r="G589" s="58">
        <f t="shared" si="80"/>
        <v>0</v>
      </c>
      <c r="H589" s="58">
        <f t="shared" si="81"/>
        <v>0</v>
      </c>
      <c r="I589" s="58">
        <f t="shared" si="82"/>
        <v>0</v>
      </c>
      <c r="J589" s="62">
        <f t="shared" si="83"/>
        <v>0</v>
      </c>
      <c r="K589" s="63">
        <f t="shared" si="84"/>
        <v>115.08333333329938</v>
      </c>
      <c r="L589" s="64">
        <f t="shared" si="85"/>
        <v>1E-3</v>
      </c>
      <c r="N589">
        <f t="shared" si="86"/>
        <v>-18.833333333333332</v>
      </c>
    </row>
    <row r="590" spans="1:14">
      <c r="A590" s="72">
        <f t="shared" si="79"/>
        <v>580</v>
      </c>
      <c r="G590" s="58">
        <f t="shared" si="80"/>
        <v>0</v>
      </c>
      <c r="H590" s="58">
        <f t="shared" si="81"/>
        <v>0</v>
      </c>
      <c r="I590" s="58">
        <f t="shared" si="82"/>
        <v>0</v>
      </c>
      <c r="J590" s="62">
        <f t="shared" si="83"/>
        <v>0</v>
      </c>
      <c r="K590" s="63">
        <f t="shared" si="84"/>
        <v>115.08333333329938</v>
      </c>
      <c r="L590" s="64">
        <f t="shared" si="85"/>
        <v>1E-3</v>
      </c>
      <c r="N590">
        <f t="shared" si="86"/>
        <v>-18.833333333333332</v>
      </c>
    </row>
    <row r="591" spans="1:14">
      <c r="A591" s="72">
        <f t="shared" si="79"/>
        <v>581</v>
      </c>
      <c r="G591" s="58">
        <f t="shared" si="80"/>
        <v>0</v>
      </c>
      <c r="H591" s="58">
        <f t="shared" si="81"/>
        <v>0</v>
      </c>
      <c r="I591" s="58">
        <f t="shared" si="82"/>
        <v>0</v>
      </c>
      <c r="J591" s="62">
        <f t="shared" si="83"/>
        <v>0</v>
      </c>
      <c r="K591" s="63">
        <f t="shared" si="84"/>
        <v>115.08333333329938</v>
      </c>
      <c r="L591" s="64">
        <f t="shared" si="85"/>
        <v>1E-3</v>
      </c>
      <c r="N591">
        <f t="shared" si="86"/>
        <v>-18.833333333333332</v>
      </c>
    </row>
    <row r="592" spans="1:14">
      <c r="A592" s="72">
        <f t="shared" si="79"/>
        <v>582</v>
      </c>
      <c r="G592" s="58">
        <f t="shared" si="80"/>
        <v>0</v>
      </c>
      <c r="H592" s="58">
        <f t="shared" si="81"/>
        <v>0</v>
      </c>
      <c r="I592" s="58">
        <f t="shared" si="82"/>
        <v>0</v>
      </c>
      <c r="J592" s="62">
        <f t="shared" si="83"/>
        <v>0</v>
      </c>
      <c r="K592" s="63">
        <f t="shared" si="84"/>
        <v>115.08333333329938</v>
      </c>
      <c r="L592" s="64">
        <f t="shared" si="85"/>
        <v>1E-3</v>
      </c>
      <c r="N592">
        <f t="shared" si="86"/>
        <v>-18.833333333333332</v>
      </c>
    </row>
    <row r="593" spans="1:14">
      <c r="A593" s="72">
        <f t="shared" si="79"/>
        <v>583</v>
      </c>
      <c r="G593" s="58">
        <f t="shared" si="80"/>
        <v>0</v>
      </c>
      <c r="H593" s="58">
        <f t="shared" si="81"/>
        <v>0</v>
      </c>
      <c r="I593" s="58">
        <f t="shared" si="82"/>
        <v>0</v>
      </c>
      <c r="J593" s="62">
        <f t="shared" si="83"/>
        <v>0</v>
      </c>
      <c r="K593" s="63">
        <f t="shared" si="84"/>
        <v>115.08333333329938</v>
      </c>
      <c r="L593" s="64">
        <f t="shared" si="85"/>
        <v>1E-3</v>
      </c>
      <c r="N593">
        <f t="shared" si="86"/>
        <v>-18.833333333333332</v>
      </c>
    </row>
    <row r="594" spans="1:14">
      <c r="A594" s="72">
        <f t="shared" si="79"/>
        <v>584</v>
      </c>
      <c r="G594" s="58">
        <f t="shared" si="80"/>
        <v>0</v>
      </c>
      <c r="H594" s="58">
        <f t="shared" si="81"/>
        <v>0</v>
      </c>
      <c r="I594" s="58">
        <f t="shared" si="82"/>
        <v>0</v>
      </c>
      <c r="J594" s="62">
        <f t="shared" si="83"/>
        <v>0</v>
      </c>
      <c r="K594" s="63">
        <f t="shared" si="84"/>
        <v>115.08333333329938</v>
      </c>
      <c r="L594" s="64">
        <f t="shared" si="85"/>
        <v>1E-3</v>
      </c>
      <c r="N594">
        <f t="shared" si="86"/>
        <v>-18.833333333333332</v>
      </c>
    </row>
    <row r="595" spans="1:14">
      <c r="A595" s="72">
        <f t="shared" si="79"/>
        <v>585</v>
      </c>
      <c r="G595" s="58">
        <f t="shared" si="80"/>
        <v>0</v>
      </c>
      <c r="H595" s="58">
        <f t="shared" si="81"/>
        <v>0</v>
      </c>
      <c r="I595" s="58">
        <f t="shared" si="82"/>
        <v>0</v>
      </c>
      <c r="J595" s="62">
        <f t="shared" si="83"/>
        <v>0</v>
      </c>
      <c r="K595" s="63">
        <f t="shared" si="84"/>
        <v>115.08333333329938</v>
      </c>
      <c r="L595" s="64">
        <f t="shared" si="85"/>
        <v>1E-3</v>
      </c>
      <c r="N595">
        <f t="shared" si="86"/>
        <v>-18.833333333333332</v>
      </c>
    </row>
    <row r="596" spans="1:14">
      <c r="A596" s="72">
        <f t="shared" si="79"/>
        <v>586</v>
      </c>
      <c r="G596" s="58">
        <f t="shared" si="80"/>
        <v>0</v>
      </c>
      <c r="H596" s="58">
        <f t="shared" si="81"/>
        <v>0</v>
      </c>
      <c r="I596" s="58">
        <f t="shared" si="82"/>
        <v>0</v>
      </c>
      <c r="J596" s="62">
        <f t="shared" si="83"/>
        <v>0</v>
      </c>
      <c r="K596" s="63">
        <f t="shared" si="84"/>
        <v>115.08333333329938</v>
      </c>
      <c r="L596" s="64">
        <f t="shared" si="85"/>
        <v>1E-3</v>
      </c>
      <c r="N596">
        <f t="shared" si="86"/>
        <v>-18.833333333333332</v>
      </c>
    </row>
    <row r="597" spans="1:14">
      <c r="A597" s="72">
        <f t="shared" si="79"/>
        <v>587</v>
      </c>
      <c r="G597" s="58">
        <f t="shared" si="80"/>
        <v>0</v>
      </c>
      <c r="H597" s="58">
        <f t="shared" si="81"/>
        <v>0</v>
      </c>
      <c r="I597" s="58">
        <f t="shared" si="82"/>
        <v>0</v>
      </c>
      <c r="J597" s="62">
        <f t="shared" si="83"/>
        <v>0</v>
      </c>
      <c r="K597" s="63">
        <f t="shared" si="84"/>
        <v>115.08333333329938</v>
      </c>
      <c r="L597" s="64">
        <f t="shared" si="85"/>
        <v>1E-3</v>
      </c>
      <c r="N597">
        <f t="shared" si="86"/>
        <v>-18.833333333333332</v>
      </c>
    </row>
    <row r="598" spans="1:14">
      <c r="A598" s="72">
        <f t="shared" si="79"/>
        <v>588</v>
      </c>
      <c r="G598" s="58">
        <f t="shared" si="80"/>
        <v>0</v>
      </c>
      <c r="H598" s="58">
        <f t="shared" si="81"/>
        <v>0</v>
      </c>
      <c r="I598" s="58">
        <f t="shared" si="82"/>
        <v>0</v>
      </c>
      <c r="J598" s="62">
        <f t="shared" si="83"/>
        <v>0</v>
      </c>
      <c r="K598" s="63">
        <f t="shared" si="84"/>
        <v>115.08333333329938</v>
      </c>
      <c r="L598" s="64">
        <f t="shared" si="85"/>
        <v>1E-3</v>
      </c>
      <c r="N598">
        <f t="shared" si="86"/>
        <v>-18.833333333333332</v>
      </c>
    </row>
    <row r="599" spans="1:14">
      <c r="A599" s="72">
        <f t="shared" si="79"/>
        <v>589</v>
      </c>
      <c r="G599" s="58">
        <f t="shared" si="80"/>
        <v>0</v>
      </c>
      <c r="H599" s="58">
        <f t="shared" si="81"/>
        <v>0</v>
      </c>
      <c r="I599" s="58">
        <f t="shared" si="82"/>
        <v>0</v>
      </c>
      <c r="J599" s="62">
        <f t="shared" si="83"/>
        <v>0</v>
      </c>
      <c r="K599" s="63">
        <f t="shared" si="84"/>
        <v>115.08333333329938</v>
      </c>
      <c r="L599" s="64">
        <f t="shared" si="85"/>
        <v>1E-3</v>
      </c>
      <c r="N599">
        <f t="shared" si="86"/>
        <v>-18.833333333333332</v>
      </c>
    </row>
    <row r="600" spans="1:14">
      <c r="A600" s="72">
        <f t="shared" si="79"/>
        <v>590</v>
      </c>
      <c r="G600" s="58">
        <f t="shared" si="80"/>
        <v>0</v>
      </c>
      <c r="H600" s="58">
        <f t="shared" si="81"/>
        <v>0</v>
      </c>
      <c r="I600" s="58">
        <f t="shared" si="82"/>
        <v>0</v>
      </c>
      <c r="J600" s="62">
        <f t="shared" si="83"/>
        <v>0</v>
      </c>
      <c r="K600" s="63">
        <f t="shared" si="84"/>
        <v>115.08333333329938</v>
      </c>
      <c r="L600" s="64">
        <f t="shared" si="85"/>
        <v>1E-3</v>
      </c>
      <c r="N600">
        <f t="shared" si="86"/>
        <v>-18.833333333333332</v>
      </c>
    </row>
    <row r="601" spans="1:14">
      <c r="A601" s="72">
        <f t="shared" si="79"/>
        <v>591</v>
      </c>
      <c r="G601" s="58">
        <f t="shared" si="80"/>
        <v>0</v>
      </c>
      <c r="H601" s="58">
        <f t="shared" si="81"/>
        <v>0</v>
      </c>
      <c r="I601" s="58">
        <f t="shared" si="82"/>
        <v>0</v>
      </c>
      <c r="J601" s="62">
        <f t="shared" si="83"/>
        <v>0</v>
      </c>
      <c r="K601" s="63">
        <f t="shared" si="84"/>
        <v>115.08333333329938</v>
      </c>
      <c r="L601" s="64">
        <f t="shared" si="85"/>
        <v>1E-3</v>
      </c>
      <c r="N601">
        <f t="shared" si="86"/>
        <v>-18.833333333333332</v>
      </c>
    </row>
    <row r="602" spans="1:14">
      <c r="A602" s="72">
        <f t="shared" si="79"/>
        <v>592</v>
      </c>
      <c r="G602" s="58">
        <f t="shared" si="80"/>
        <v>0</v>
      </c>
      <c r="H602" s="58">
        <f t="shared" si="81"/>
        <v>0</v>
      </c>
      <c r="I602" s="58">
        <f t="shared" si="82"/>
        <v>0</v>
      </c>
      <c r="J602" s="62">
        <f t="shared" si="83"/>
        <v>0</v>
      </c>
      <c r="K602" s="63">
        <f t="shared" si="84"/>
        <v>115.08333333329938</v>
      </c>
      <c r="L602" s="64">
        <f t="shared" si="85"/>
        <v>1E-3</v>
      </c>
      <c r="N602">
        <f t="shared" si="86"/>
        <v>-18.833333333333332</v>
      </c>
    </row>
    <row r="603" spans="1:14">
      <c r="A603" s="72">
        <f t="shared" si="79"/>
        <v>593</v>
      </c>
      <c r="G603" s="58">
        <f t="shared" si="80"/>
        <v>0</v>
      </c>
      <c r="H603" s="58">
        <f t="shared" si="81"/>
        <v>0</v>
      </c>
      <c r="I603" s="58">
        <f t="shared" si="82"/>
        <v>0</v>
      </c>
      <c r="J603" s="62">
        <f t="shared" si="83"/>
        <v>0</v>
      </c>
      <c r="K603" s="63">
        <f t="shared" si="84"/>
        <v>115.08333333329938</v>
      </c>
      <c r="L603" s="64">
        <f t="shared" si="85"/>
        <v>1E-3</v>
      </c>
      <c r="N603">
        <f t="shared" si="86"/>
        <v>-18.833333333333332</v>
      </c>
    </row>
    <row r="604" spans="1:14">
      <c r="A604" s="72">
        <f t="shared" si="79"/>
        <v>594</v>
      </c>
      <c r="G604" s="58">
        <f t="shared" si="80"/>
        <v>0</v>
      </c>
      <c r="H604" s="58">
        <f t="shared" si="81"/>
        <v>0</v>
      </c>
      <c r="I604" s="58">
        <f t="shared" si="82"/>
        <v>0</v>
      </c>
      <c r="J604" s="62">
        <f t="shared" si="83"/>
        <v>0</v>
      </c>
      <c r="K604" s="63">
        <f t="shared" si="84"/>
        <v>115.08333333329938</v>
      </c>
      <c r="L604" s="64">
        <f t="shared" si="85"/>
        <v>1E-3</v>
      </c>
      <c r="N604">
        <f t="shared" si="86"/>
        <v>-18.833333333333332</v>
      </c>
    </row>
    <row r="605" spans="1:14">
      <c r="A605" s="72">
        <f t="shared" si="79"/>
        <v>595</v>
      </c>
      <c r="G605" s="58">
        <f t="shared" si="80"/>
        <v>0</v>
      </c>
      <c r="H605" s="58">
        <f t="shared" si="81"/>
        <v>0</v>
      </c>
      <c r="I605" s="58">
        <f t="shared" si="82"/>
        <v>0</v>
      </c>
      <c r="J605" s="62">
        <f t="shared" si="83"/>
        <v>0</v>
      </c>
      <c r="K605" s="63">
        <f t="shared" si="84"/>
        <v>115.08333333329938</v>
      </c>
      <c r="L605" s="64">
        <f t="shared" si="85"/>
        <v>1E-3</v>
      </c>
      <c r="N605">
        <f t="shared" si="86"/>
        <v>-18.833333333333332</v>
      </c>
    </row>
    <row r="606" spans="1:14">
      <c r="A606" s="72">
        <f t="shared" si="79"/>
        <v>596</v>
      </c>
      <c r="G606" s="58">
        <f t="shared" si="80"/>
        <v>0</v>
      </c>
      <c r="H606" s="58">
        <f t="shared" si="81"/>
        <v>0</v>
      </c>
      <c r="I606" s="58">
        <f t="shared" si="82"/>
        <v>0</v>
      </c>
      <c r="J606" s="62">
        <f t="shared" si="83"/>
        <v>0</v>
      </c>
      <c r="K606" s="63">
        <f t="shared" si="84"/>
        <v>115.08333333329938</v>
      </c>
      <c r="L606" s="64">
        <f t="shared" si="85"/>
        <v>1E-3</v>
      </c>
      <c r="N606">
        <f t="shared" si="86"/>
        <v>-18.833333333333332</v>
      </c>
    </row>
    <row r="607" spans="1:14">
      <c r="A607" s="72">
        <f t="shared" si="79"/>
        <v>597</v>
      </c>
      <c r="G607" s="58">
        <f t="shared" si="80"/>
        <v>0</v>
      </c>
      <c r="H607" s="58">
        <f t="shared" si="81"/>
        <v>0</v>
      </c>
      <c r="I607" s="58">
        <f t="shared" si="82"/>
        <v>0</v>
      </c>
      <c r="J607" s="62">
        <f t="shared" si="83"/>
        <v>0</v>
      </c>
      <c r="K607" s="63">
        <f t="shared" si="84"/>
        <v>115.08333333329938</v>
      </c>
      <c r="L607" s="64">
        <f t="shared" si="85"/>
        <v>1E-3</v>
      </c>
      <c r="N607">
        <f t="shared" si="86"/>
        <v>-18.833333333333332</v>
      </c>
    </row>
    <row r="608" spans="1:14">
      <c r="A608" s="72">
        <f t="shared" si="79"/>
        <v>598</v>
      </c>
      <c r="G608" s="58">
        <f t="shared" si="80"/>
        <v>0</v>
      </c>
      <c r="H608" s="58">
        <f t="shared" si="81"/>
        <v>0</v>
      </c>
      <c r="I608" s="58">
        <f t="shared" si="82"/>
        <v>0</v>
      </c>
      <c r="J608" s="62">
        <f t="shared" si="83"/>
        <v>0</v>
      </c>
      <c r="K608" s="63">
        <f t="shared" si="84"/>
        <v>115.08333333329938</v>
      </c>
      <c r="L608" s="64">
        <f t="shared" si="85"/>
        <v>1E-3</v>
      </c>
      <c r="N608">
        <f t="shared" si="86"/>
        <v>-18.833333333333332</v>
      </c>
    </row>
    <row r="609" spans="1:14">
      <c r="A609" s="72">
        <f t="shared" si="79"/>
        <v>599</v>
      </c>
      <c r="G609" s="58">
        <f t="shared" si="80"/>
        <v>0</v>
      </c>
      <c r="H609" s="58">
        <f t="shared" si="81"/>
        <v>0</v>
      </c>
      <c r="I609" s="58">
        <f t="shared" si="82"/>
        <v>0</v>
      </c>
      <c r="J609" s="62">
        <f t="shared" si="83"/>
        <v>0</v>
      </c>
      <c r="K609" s="63">
        <f t="shared" si="84"/>
        <v>115.08333333329938</v>
      </c>
      <c r="L609" s="64">
        <f t="shared" si="85"/>
        <v>1E-3</v>
      </c>
      <c r="N609">
        <f t="shared" si="86"/>
        <v>-18.833333333333332</v>
      </c>
    </row>
    <row r="610" spans="1:14">
      <c r="A610" s="72">
        <f t="shared" si="79"/>
        <v>600</v>
      </c>
      <c r="G610" s="58">
        <f t="shared" si="80"/>
        <v>0</v>
      </c>
      <c r="H610" s="58">
        <f t="shared" si="81"/>
        <v>0</v>
      </c>
      <c r="I610" s="58">
        <f t="shared" si="82"/>
        <v>0</v>
      </c>
      <c r="J610" s="62">
        <f t="shared" si="83"/>
        <v>0</v>
      </c>
      <c r="K610" s="63">
        <f t="shared" si="84"/>
        <v>115.08333333329938</v>
      </c>
      <c r="L610" s="64">
        <f t="shared" si="85"/>
        <v>1E-3</v>
      </c>
      <c r="N610">
        <f t="shared" si="86"/>
        <v>-18.833333333333332</v>
      </c>
    </row>
    <row r="611" spans="1:14">
      <c r="G611" s="58"/>
      <c r="H611" s="58"/>
      <c r="I611" s="58"/>
      <c r="J611" s="62"/>
      <c r="K611" s="63"/>
      <c r="L611" s="64"/>
    </row>
    <row r="612" spans="1:14">
      <c r="G612" s="58"/>
      <c r="H612" s="58"/>
      <c r="I612" s="58"/>
      <c r="J612" s="62"/>
      <c r="K612" s="63"/>
      <c r="L612" s="64"/>
    </row>
    <row r="613" spans="1:14">
      <c r="G613" s="58"/>
      <c r="H613" s="58"/>
      <c r="I613" s="58"/>
      <c r="J613" s="62"/>
      <c r="K613" s="63"/>
      <c r="L613" s="64"/>
    </row>
    <row r="614" spans="1:14">
      <c r="G614" s="58"/>
      <c r="H614" s="58"/>
      <c r="I614" s="58"/>
      <c r="J614" s="62"/>
      <c r="K614" s="63"/>
      <c r="L614" s="64"/>
    </row>
    <row r="615" spans="1:14">
      <c r="G615" s="58"/>
      <c r="H615" s="58"/>
      <c r="I615" s="58"/>
      <c r="J615" s="62"/>
      <c r="K615" s="63"/>
      <c r="L615" s="64"/>
    </row>
    <row r="616" spans="1:14">
      <c r="G616" s="58"/>
      <c r="H616" s="58"/>
      <c r="I616" s="58"/>
      <c r="J616" s="62"/>
      <c r="K616" s="63"/>
      <c r="L616" s="64"/>
    </row>
    <row r="617" spans="1:14">
      <c r="G617" s="58"/>
      <c r="H617" s="58"/>
      <c r="I617" s="58"/>
      <c r="J617" s="62"/>
      <c r="K617" s="63"/>
      <c r="L617" s="64"/>
    </row>
    <row r="618" spans="1:14">
      <c r="G618" s="58"/>
      <c r="H618" s="58"/>
      <c r="I618" s="58"/>
      <c r="J618" s="62"/>
      <c r="K618" s="63"/>
      <c r="L618" s="64"/>
    </row>
    <row r="619" spans="1:14">
      <c r="G619" s="58"/>
      <c r="H619" s="58"/>
      <c r="I619" s="58"/>
      <c r="J619" s="62"/>
      <c r="K619" s="63"/>
      <c r="L619" s="64"/>
    </row>
    <row r="620" spans="1:14">
      <c r="G620" s="58"/>
      <c r="H620" s="58"/>
      <c r="I620" s="58"/>
      <c r="J620" s="62"/>
      <c r="K620" s="63"/>
      <c r="L620" s="64"/>
    </row>
    <row r="621" spans="1:14">
      <c r="G621" s="58"/>
      <c r="H621" s="58"/>
      <c r="I621" s="58"/>
      <c r="J621" s="62"/>
      <c r="K621" s="63"/>
      <c r="L621" s="64"/>
    </row>
    <row r="622" spans="1:14">
      <c r="G622" s="58"/>
      <c r="H622" s="58"/>
      <c r="I622" s="58"/>
      <c r="J622" s="62"/>
      <c r="K622" s="63"/>
      <c r="L622" s="64"/>
    </row>
    <row r="623" spans="1:14">
      <c r="G623" s="58"/>
      <c r="H623" s="58"/>
      <c r="I623" s="58"/>
      <c r="J623" s="62"/>
      <c r="K623" s="63"/>
      <c r="L623" s="64"/>
    </row>
    <row r="624" spans="1:14">
      <c r="G624" s="58"/>
      <c r="H624" s="58"/>
      <c r="I624" s="58"/>
      <c r="J624" s="62"/>
      <c r="K624" s="63"/>
      <c r="L624" s="64"/>
    </row>
    <row r="625" spans="7:12">
      <c r="G625" s="58"/>
      <c r="H625" s="58"/>
      <c r="I625" s="58"/>
      <c r="J625" s="62"/>
      <c r="K625" s="63"/>
      <c r="L625" s="64"/>
    </row>
    <row r="626" spans="7:12">
      <c r="G626" s="58"/>
      <c r="H626" s="58"/>
      <c r="I626" s="58"/>
      <c r="J626" s="62"/>
      <c r="K626" s="63"/>
      <c r="L626" s="64"/>
    </row>
    <row r="627" spans="7:12">
      <c r="G627" s="58"/>
      <c r="H627" s="58"/>
      <c r="I627" s="58"/>
      <c r="J627" s="62"/>
      <c r="K627" s="63"/>
      <c r="L627" s="64"/>
    </row>
    <row r="628" spans="7:12">
      <c r="G628" s="58"/>
      <c r="H628" s="58"/>
      <c r="I628" s="58"/>
      <c r="J628" s="62"/>
      <c r="K628" s="63"/>
      <c r="L628" s="64"/>
    </row>
    <row r="629" spans="7:12">
      <c r="G629" s="58"/>
      <c r="H629" s="58"/>
      <c r="I629" s="58"/>
      <c r="J629" s="62"/>
      <c r="K629" s="63"/>
      <c r="L629" s="64"/>
    </row>
    <row r="630" spans="7:12">
      <c r="G630" s="58"/>
      <c r="H630" s="58"/>
      <c r="I630" s="58"/>
      <c r="J630" s="62"/>
      <c r="K630" s="63"/>
      <c r="L630" s="64"/>
    </row>
    <row r="631" spans="7:12">
      <c r="G631" s="58"/>
      <c r="H631" s="58"/>
      <c r="I631" s="58"/>
      <c r="J631" s="62"/>
      <c r="K631" s="63"/>
      <c r="L631" s="64"/>
    </row>
    <row r="632" spans="7:12">
      <c r="G632" s="58"/>
      <c r="H632" s="58"/>
      <c r="I632" s="58"/>
      <c r="J632" s="62"/>
      <c r="K632" s="63"/>
      <c r="L632" s="64"/>
    </row>
    <row r="633" spans="7:12">
      <c r="G633" s="58"/>
      <c r="H633" s="58"/>
      <c r="I633" s="58"/>
      <c r="J633" s="62"/>
      <c r="K633" s="63"/>
      <c r="L633" s="64"/>
    </row>
    <row r="634" spans="7:12">
      <c r="G634" s="58"/>
      <c r="H634" s="58"/>
      <c r="I634" s="58"/>
      <c r="J634" s="62"/>
      <c r="K634" s="63"/>
      <c r="L634" s="64"/>
    </row>
    <row r="635" spans="7:12">
      <c r="G635" s="58"/>
      <c r="H635" s="58"/>
      <c r="I635" s="58"/>
      <c r="J635" s="62"/>
      <c r="K635" s="63"/>
      <c r="L635" s="64"/>
    </row>
  </sheetData>
  <mergeCells count="1">
    <mergeCell ref="D2:F2"/>
  </mergeCells>
  <phoneticPr fontId="2" type="noConversion"/>
  <dataValidations count="6">
    <dataValidation type="list" allowBlank="1" showInputMessage="1" showErrorMessage="1" sqref="B10:D10">
      <formula1>$W$16:$W$22</formula1>
    </dataValidation>
    <dataValidation type="list" allowBlank="1" showInputMessage="1" showErrorMessage="1" sqref="E10">
      <formula1>$AE$16:$AE$21</formula1>
    </dataValidation>
    <dataValidation type="list" allowBlank="1" showInputMessage="1" showErrorMessage="1" promptTitle="METHOD OF SLUGING" prompt="How was the water displaced?" sqref="D5">
      <formula1>$AC$33:$AC$35</formula1>
    </dataValidation>
    <dataValidation type="list" allowBlank="1" showInputMessage="1" showErrorMessage="1" sqref="E6">
      <formula1>$AE$33:$AE$37</formula1>
    </dataValidation>
    <dataValidation type="list" allowBlank="1" showInputMessage="1" showErrorMessage="1" sqref="E7">
      <formula1>$AE$15:$AE$21</formula1>
    </dataValidation>
    <dataValidation type="decimal" allowBlank="1" showInputMessage="1" showErrorMessage="1" sqref="D6:D7">
      <formula1>0</formula1>
      <formula2>9999999</formula2>
    </dataValidation>
  </dataValidations>
  <pageMargins left="0.75" right="0.75" top="1" bottom="1" header="0.5" footer="0.5"/>
  <pageSetup orientation="landscape" r:id="rId1"/>
  <headerFooter alignWithMargins="0">
    <oddHeader>&amp;C&amp;A&amp;R&amp;F</oddHeader>
    <oddFooter>Page &amp;P</oddFooter>
  </headerFooter>
  <rowBreaks count="1" manualBreakCount="1">
    <brk id="34" max="16383" man="1"/>
  </rowBreaks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COMPUTATION</vt:lpstr>
      <vt:lpstr>DEFAULT PROPERTIES and SETTINGS</vt:lpstr>
      <vt:lpstr>OUTPUT</vt:lpstr>
      <vt:lpstr>DATA</vt:lpstr>
    </vt:vector>
  </TitlesOfParts>
  <Company>U.S. Geological Survey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Bouwer and Rice slug test analysis</dc:title>
  <dc:subject>Template for analyzing slug tests</dc:subject>
  <dc:creator>Keith J Halford and Eve L. Kuniansky</dc:creator>
  <dc:description>Halford, K.J. and Kunianksy, E.L., 2002, Documentation of Spreadsheets for the Analysis of Aquifer Pumping and Slug Test Data: USGS OFR 02-197.</dc:description>
  <cp:lastModifiedBy>Halford, Keith J.</cp:lastModifiedBy>
  <cp:revision>1</cp:revision>
  <cp:lastPrinted>2000-10-27T21:46:51Z</cp:lastPrinted>
  <dcterms:created xsi:type="dcterms:W3CDTF">1998-11-09T19:19:00Z</dcterms:created>
  <dcterms:modified xsi:type="dcterms:W3CDTF">2017-07-28T17:04:06Z</dcterms:modified>
</cp:coreProperties>
</file>